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36" yWindow="-12" windowWidth="12348" windowHeight="10056" activeTab="2"/>
  </bookViews>
  <sheets>
    <sheet name="Ilość opraw Mirzec" sheetId="1" r:id="rId1"/>
    <sheet name="Ilość opraw Mirzec_akt" sheetId="4" r:id="rId2"/>
    <sheet name="Arkusz1" sheetId="5" r:id="rId3"/>
    <sheet name="Lista" sheetId="2" r:id="rId4"/>
    <sheet name="Zliczanie opraw" sheetId="3" r:id="rId5"/>
  </sheets>
  <definedNames>
    <definedName name="_xlnm._FilterDatabase" localSheetId="0" hidden="1">'Ilość opraw Mirzec'!$D$9:$S$66</definedName>
    <definedName name="_xlnm._FilterDatabase" localSheetId="1" hidden="1">'Ilość opraw Mirzec_akt'!$D$9:$S$66</definedName>
    <definedName name="_xlnm.Print_Titles" localSheetId="0">'Ilość opraw Mirzec'!$7:$8</definedName>
    <definedName name="_xlnm.Print_Titles" localSheetId="1">'Ilość opraw Mirzec_akt'!$7:$8</definedName>
  </definedNames>
  <calcPr calcId="152511"/>
</workbook>
</file>

<file path=xl/calcChain.xml><?xml version="1.0" encoding="utf-8"?>
<calcChain xmlns="http://schemas.openxmlformats.org/spreadsheetml/2006/main">
  <c r="J72" i="5" l="1"/>
  <c r="I72" i="5"/>
  <c r="H72" i="5"/>
  <c r="L72" i="5" l="1"/>
  <c r="Y67" i="4" l="1"/>
  <c r="I31" i="4" l="1"/>
  <c r="Q68" i="4"/>
  <c r="M68" i="4"/>
  <c r="J68" i="4"/>
  <c r="P66" i="4"/>
  <c r="L66" i="4"/>
  <c r="N66" i="4" s="1"/>
  <c r="S66" i="4" s="1"/>
  <c r="P65" i="4"/>
  <c r="L65" i="4"/>
  <c r="N65" i="4" s="1"/>
  <c r="S65" i="4" s="1"/>
  <c r="P64" i="4"/>
  <c r="N64" i="4"/>
  <c r="S64" i="4" s="1"/>
  <c r="L64" i="4"/>
  <c r="P63" i="4"/>
  <c r="L63" i="4"/>
  <c r="N63" i="4" s="1"/>
  <c r="S63" i="4" s="1"/>
  <c r="P62" i="4"/>
  <c r="L62" i="4"/>
  <c r="N62" i="4" s="1"/>
  <c r="S62" i="4" s="1"/>
  <c r="P61" i="4"/>
  <c r="L61" i="4"/>
  <c r="N61" i="4" s="1"/>
  <c r="S61" i="4" s="1"/>
  <c r="P60" i="4"/>
  <c r="L60" i="4"/>
  <c r="N60" i="4" s="1"/>
  <c r="S60" i="4" s="1"/>
  <c r="P59" i="4"/>
  <c r="L59" i="4"/>
  <c r="N59" i="4" s="1"/>
  <c r="S59" i="4" s="1"/>
  <c r="P58" i="4"/>
  <c r="I58" i="4"/>
  <c r="L58" i="4" s="1"/>
  <c r="N58" i="4" s="1"/>
  <c r="S58" i="4" s="1"/>
  <c r="P57" i="4"/>
  <c r="I57" i="4"/>
  <c r="L57" i="4" s="1"/>
  <c r="N57" i="4" s="1"/>
  <c r="S57" i="4" s="1"/>
  <c r="P56" i="4"/>
  <c r="L56" i="4"/>
  <c r="N56" i="4" s="1"/>
  <c r="S56" i="4" s="1"/>
  <c r="AA55" i="4"/>
  <c r="P55" i="4"/>
  <c r="L55" i="4"/>
  <c r="N55" i="4" s="1"/>
  <c r="S55" i="4" s="1"/>
  <c r="L54" i="4"/>
  <c r="N54" i="4" s="1"/>
  <c r="P53" i="4"/>
  <c r="L53" i="4"/>
  <c r="N53" i="4" s="1"/>
  <c r="S53" i="4" s="1"/>
  <c r="I53" i="4"/>
  <c r="P52" i="4"/>
  <c r="L52" i="4"/>
  <c r="N52" i="4" s="1"/>
  <c r="S52" i="4" s="1"/>
  <c r="P51" i="4"/>
  <c r="L51" i="4"/>
  <c r="N51" i="4" s="1"/>
  <c r="S51" i="4" s="1"/>
  <c r="P50" i="4"/>
  <c r="L50" i="4"/>
  <c r="N50" i="4" s="1"/>
  <c r="S50" i="4" s="1"/>
  <c r="P49" i="4"/>
  <c r="I49" i="4"/>
  <c r="L49" i="4" s="1"/>
  <c r="N49" i="4" s="1"/>
  <c r="S49" i="4" s="1"/>
  <c r="P48" i="4"/>
  <c r="L48" i="4"/>
  <c r="N48" i="4" s="1"/>
  <c r="S48" i="4" s="1"/>
  <c r="P47" i="4"/>
  <c r="L47" i="4"/>
  <c r="N47" i="4" s="1"/>
  <c r="S47" i="4" s="1"/>
  <c r="P46" i="4"/>
  <c r="L46" i="4"/>
  <c r="N46" i="4" s="1"/>
  <c r="S46" i="4" s="1"/>
  <c r="P45" i="4"/>
  <c r="L45" i="4"/>
  <c r="N45" i="4" s="1"/>
  <c r="S45" i="4" s="1"/>
  <c r="P44" i="4"/>
  <c r="I44" i="4"/>
  <c r="L44" i="4" s="1"/>
  <c r="N44" i="4" s="1"/>
  <c r="S44" i="4" s="1"/>
  <c r="P43" i="4"/>
  <c r="I43" i="4"/>
  <c r="L43" i="4" s="1"/>
  <c r="N43" i="4" s="1"/>
  <c r="S43" i="4" s="1"/>
  <c r="P42" i="4"/>
  <c r="L42" i="4"/>
  <c r="N42" i="4" s="1"/>
  <c r="S42" i="4" s="1"/>
  <c r="P41" i="4"/>
  <c r="I41" i="4"/>
  <c r="L41" i="4" s="1"/>
  <c r="N41" i="4" s="1"/>
  <c r="S41" i="4" s="1"/>
  <c r="P40" i="4"/>
  <c r="N40" i="4"/>
  <c r="S40" i="4" s="1"/>
  <c r="L40" i="4"/>
  <c r="P39" i="4"/>
  <c r="L39" i="4"/>
  <c r="N39" i="4" s="1"/>
  <c r="S39" i="4" s="1"/>
  <c r="P38" i="4"/>
  <c r="L38" i="4"/>
  <c r="N38" i="4" s="1"/>
  <c r="S38" i="4" s="1"/>
  <c r="P37" i="4"/>
  <c r="L37" i="4"/>
  <c r="N37" i="4" s="1"/>
  <c r="S37" i="4" s="1"/>
  <c r="P36" i="4"/>
  <c r="L36" i="4"/>
  <c r="N36" i="4" s="1"/>
  <c r="S36" i="4" s="1"/>
  <c r="P35" i="4"/>
  <c r="L35" i="4"/>
  <c r="N35" i="4" s="1"/>
  <c r="S35" i="4" s="1"/>
  <c r="P34" i="4"/>
  <c r="L34" i="4"/>
  <c r="N34" i="4" s="1"/>
  <c r="S34" i="4" s="1"/>
  <c r="P33" i="4"/>
  <c r="L33" i="4"/>
  <c r="N33" i="4" s="1"/>
  <c r="S33" i="4" s="1"/>
  <c r="P32" i="4"/>
  <c r="L32" i="4"/>
  <c r="N32" i="4" s="1"/>
  <c r="S32" i="4" s="1"/>
  <c r="P31" i="4"/>
  <c r="L31" i="4"/>
  <c r="N31" i="4" s="1"/>
  <c r="S31" i="4" s="1"/>
  <c r="P30" i="4"/>
  <c r="L30" i="4"/>
  <c r="N30" i="4" s="1"/>
  <c r="S30" i="4" s="1"/>
  <c r="P29" i="4"/>
  <c r="L29" i="4"/>
  <c r="N29" i="4" s="1"/>
  <c r="S29" i="4" s="1"/>
  <c r="P28" i="4"/>
  <c r="L28" i="4"/>
  <c r="N28" i="4" s="1"/>
  <c r="S28" i="4" s="1"/>
  <c r="P27" i="4"/>
  <c r="L27" i="4"/>
  <c r="N27" i="4" s="1"/>
  <c r="S27" i="4" s="1"/>
  <c r="P26" i="4"/>
  <c r="L26" i="4"/>
  <c r="N26" i="4" s="1"/>
  <c r="S26" i="4" s="1"/>
  <c r="P25" i="4"/>
  <c r="N25" i="4"/>
  <c r="S25" i="4" s="1"/>
  <c r="L25" i="4"/>
  <c r="P24" i="4"/>
  <c r="L24" i="4"/>
  <c r="N24" i="4" s="1"/>
  <c r="S24" i="4" s="1"/>
  <c r="P23" i="4"/>
  <c r="L23" i="4"/>
  <c r="N23" i="4" s="1"/>
  <c r="S23" i="4" s="1"/>
  <c r="P22" i="4"/>
  <c r="I22" i="4"/>
  <c r="B39" i="4" s="1"/>
  <c r="P21" i="4"/>
  <c r="L21" i="4"/>
  <c r="N21" i="4" s="1"/>
  <c r="S21" i="4" s="1"/>
  <c r="P20" i="4"/>
  <c r="L20" i="4"/>
  <c r="N20" i="4" s="1"/>
  <c r="S20" i="4" s="1"/>
  <c r="P19" i="4"/>
  <c r="L19" i="4"/>
  <c r="N19" i="4" s="1"/>
  <c r="S19" i="4" s="1"/>
  <c r="P18" i="4"/>
  <c r="L18" i="4"/>
  <c r="N18" i="4" s="1"/>
  <c r="S18" i="4" s="1"/>
  <c r="P17" i="4"/>
  <c r="L17" i="4"/>
  <c r="N17" i="4" s="1"/>
  <c r="S17" i="4" s="1"/>
  <c r="P16" i="4"/>
  <c r="L16" i="4"/>
  <c r="N16" i="4" s="1"/>
  <c r="S16" i="4" s="1"/>
  <c r="P15" i="4"/>
  <c r="L15" i="4"/>
  <c r="N15" i="4" s="1"/>
  <c r="S15" i="4" s="1"/>
  <c r="P14" i="4"/>
  <c r="L14" i="4"/>
  <c r="N14" i="4" s="1"/>
  <c r="S14" i="4" s="1"/>
  <c r="P13" i="4"/>
  <c r="L13" i="4"/>
  <c r="N13" i="4" s="1"/>
  <c r="S13" i="4" s="1"/>
  <c r="P12" i="4"/>
  <c r="L12" i="4"/>
  <c r="N12" i="4" s="1"/>
  <c r="S12" i="4" s="1"/>
  <c r="P11" i="4"/>
  <c r="L11" i="4"/>
  <c r="N11" i="4" s="1"/>
  <c r="S11" i="4" s="1"/>
  <c r="P10" i="4"/>
  <c r="L10" i="4"/>
  <c r="P68" i="4" l="1"/>
  <c r="P54" i="4"/>
  <c r="S54" i="4"/>
  <c r="N10" i="4"/>
  <c r="L22" i="4"/>
  <c r="N22" i="4" s="1"/>
  <c r="S22" i="4" s="1"/>
  <c r="I68" i="4"/>
  <c r="B29" i="4" l="1"/>
  <c r="N68" i="4"/>
  <c r="S10" i="4"/>
  <c r="S68" i="4" s="1"/>
  <c r="L68" i="4"/>
  <c r="AA55" i="1" l="1"/>
  <c r="L66" i="1" l="1"/>
  <c r="L65" i="1"/>
  <c r="L64" i="1"/>
  <c r="L63" i="1"/>
  <c r="L62" i="1"/>
  <c r="L61" i="1"/>
  <c r="L60" i="1"/>
  <c r="L59" i="1"/>
  <c r="L56" i="1"/>
  <c r="L55" i="1"/>
  <c r="L54" i="1"/>
  <c r="L52" i="1"/>
  <c r="L51" i="1"/>
  <c r="L50" i="1"/>
  <c r="L48" i="1"/>
  <c r="L47" i="1"/>
  <c r="L46" i="1"/>
  <c r="L45" i="1"/>
  <c r="L42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1" i="1"/>
  <c r="L20" i="1"/>
  <c r="L19" i="1"/>
  <c r="L18" i="1"/>
  <c r="L17" i="1"/>
  <c r="L16" i="1"/>
  <c r="L15" i="1"/>
  <c r="L14" i="1"/>
  <c r="L13" i="1"/>
  <c r="L12" i="1"/>
  <c r="L11" i="1"/>
  <c r="P66" i="1"/>
  <c r="P65" i="1"/>
  <c r="P64" i="1"/>
  <c r="P63" i="1"/>
  <c r="P62" i="1"/>
  <c r="P61" i="1"/>
  <c r="P60" i="1"/>
  <c r="P59" i="1"/>
  <c r="P58" i="1"/>
  <c r="P57" i="1"/>
  <c r="P56" i="1"/>
  <c r="P55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I41" i="1"/>
  <c r="L41" i="1" s="1"/>
  <c r="M68" i="1" l="1"/>
  <c r="L10" i="1" l="1"/>
  <c r="N10" i="1" s="1"/>
  <c r="S10" i="1" s="1"/>
  <c r="I58" i="1"/>
  <c r="L58" i="1" s="1"/>
  <c r="I57" i="1"/>
  <c r="L57" i="1" s="1"/>
  <c r="I53" i="1"/>
  <c r="L53" i="1" s="1"/>
  <c r="I49" i="1"/>
  <c r="L49" i="1" s="1"/>
  <c r="I44" i="1"/>
  <c r="L44" i="1" s="1"/>
  <c r="I43" i="1"/>
  <c r="L43" i="1" s="1"/>
  <c r="I22" i="1"/>
  <c r="L22" i="1" s="1"/>
  <c r="N29" i="1" l="1"/>
  <c r="S29" i="1" s="1"/>
  <c r="N19" i="1"/>
  <c r="S19" i="1" s="1"/>
  <c r="B39" i="1"/>
  <c r="N58" i="1"/>
  <c r="S58" i="1" s="1"/>
  <c r="N57" i="1"/>
  <c r="S57" i="1" s="1"/>
  <c r="N66" i="1"/>
  <c r="S66" i="1" s="1"/>
  <c r="N65" i="1"/>
  <c r="S65" i="1" s="1"/>
  <c r="N64" i="1"/>
  <c r="S64" i="1" s="1"/>
  <c r="N63" i="1"/>
  <c r="S63" i="1" s="1"/>
  <c r="N62" i="1"/>
  <c r="S62" i="1" s="1"/>
  <c r="N61" i="1"/>
  <c r="S61" i="1" s="1"/>
  <c r="N60" i="1"/>
  <c r="S60" i="1" s="1"/>
  <c r="N59" i="1"/>
  <c r="S59" i="1" s="1"/>
  <c r="N56" i="1"/>
  <c r="S56" i="1" s="1"/>
  <c r="N55" i="1"/>
  <c r="S55" i="1" s="1"/>
  <c r="N54" i="1"/>
  <c r="N53" i="1"/>
  <c r="S53" i="1" s="1"/>
  <c r="N52" i="1"/>
  <c r="S52" i="1" s="1"/>
  <c r="N51" i="1"/>
  <c r="S51" i="1" s="1"/>
  <c r="N50" i="1"/>
  <c r="S50" i="1" s="1"/>
  <c r="N49" i="1"/>
  <c r="S49" i="1" s="1"/>
  <c r="N48" i="1"/>
  <c r="S48" i="1" s="1"/>
  <c r="N47" i="1"/>
  <c r="S47" i="1" s="1"/>
  <c r="N46" i="1"/>
  <c r="S46" i="1" s="1"/>
  <c r="N45" i="1"/>
  <c r="S45" i="1" s="1"/>
  <c r="N44" i="1"/>
  <c r="S44" i="1" s="1"/>
  <c r="N43" i="1"/>
  <c r="S43" i="1" s="1"/>
  <c r="N42" i="1"/>
  <c r="S42" i="1" s="1"/>
  <c r="N41" i="1"/>
  <c r="S41" i="1" s="1"/>
  <c r="N40" i="1"/>
  <c r="S40" i="1" s="1"/>
  <c r="N39" i="1"/>
  <c r="S39" i="1" s="1"/>
  <c r="N38" i="1"/>
  <c r="S38" i="1" s="1"/>
  <c r="N37" i="1"/>
  <c r="S37" i="1" s="1"/>
  <c r="N36" i="1"/>
  <c r="S36" i="1" s="1"/>
  <c r="N35" i="1"/>
  <c r="S35" i="1" s="1"/>
  <c r="N34" i="1"/>
  <c r="S34" i="1" s="1"/>
  <c r="N33" i="1"/>
  <c r="S33" i="1" s="1"/>
  <c r="N32" i="1"/>
  <c r="S32" i="1" s="1"/>
  <c r="N31" i="1"/>
  <c r="S31" i="1" s="1"/>
  <c r="N30" i="1"/>
  <c r="S30" i="1" s="1"/>
  <c r="N28" i="1"/>
  <c r="S28" i="1" s="1"/>
  <c r="N27" i="1"/>
  <c r="S27" i="1" s="1"/>
  <c r="N26" i="1"/>
  <c r="S26" i="1" s="1"/>
  <c r="N25" i="1"/>
  <c r="S25" i="1" s="1"/>
  <c r="N24" i="1"/>
  <c r="S24" i="1" s="1"/>
  <c r="N23" i="1"/>
  <c r="S23" i="1" s="1"/>
  <c r="N22" i="1"/>
  <c r="S22" i="1" s="1"/>
  <c r="N21" i="1"/>
  <c r="S21" i="1" s="1"/>
  <c r="N20" i="1"/>
  <c r="S20" i="1" s="1"/>
  <c r="N18" i="1"/>
  <c r="S18" i="1" s="1"/>
  <c r="N17" i="1"/>
  <c r="S17" i="1" s="1"/>
  <c r="N16" i="1"/>
  <c r="S16" i="1" s="1"/>
  <c r="N15" i="1"/>
  <c r="S15" i="1" s="1"/>
  <c r="N14" i="1"/>
  <c r="S14" i="1" s="1"/>
  <c r="N13" i="1"/>
  <c r="S13" i="1" s="1"/>
  <c r="N12" i="1"/>
  <c r="S12" i="1" s="1"/>
  <c r="N11" i="1"/>
  <c r="S11" i="1" s="1"/>
  <c r="S54" i="1" l="1"/>
  <c r="S68" i="1" s="1"/>
  <c r="P54" i="1"/>
  <c r="B29" i="1"/>
  <c r="P68" i="1"/>
  <c r="J68" i="1" l="1"/>
  <c r="L68" i="1"/>
  <c r="N68" i="1"/>
  <c r="Q68" i="1"/>
  <c r="I68" i="1" l="1"/>
  <c r="F42" i="3"/>
  <c r="Q62" i="3"/>
  <c r="U60" i="3"/>
  <c r="U62" i="3" s="1"/>
  <c r="N62" i="3"/>
  <c r="I63" i="3"/>
  <c r="F63" i="3"/>
  <c r="C63" i="3"/>
  <c r="Q53" i="3"/>
  <c r="U54" i="3"/>
  <c r="I53" i="3"/>
  <c r="N54" i="3"/>
  <c r="F53" i="3"/>
  <c r="L21" i="3"/>
  <c r="C19" i="3"/>
  <c r="C21" i="3" s="1"/>
  <c r="O11" i="3"/>
  <c r="L11" i="3"/>
  <c r="I11" i="3"/>
  <c r="I8" i="3"/>
  <c r="I7" i="3"/>
  <c r="I12" i="3" s="1"/>
  <c r="C8" i="3"/>
  <c r="C11" i="3" s="1"/>
  <c r="F7" i="3"/>
  <c r="F11" i="3" s="1"/>
  <c r="C52" i="3"/>
  <c r="C53" i="3" s="1"/>
  <c r="U37" i="3"/>
  <c r="U41" i="3" s="1"/>
  <c r="Q41" i="3"/>
  <c r="N41" i="3"/>
  <c r="I46" i="3"/>
  <c r="C39" i="3"/>
  <c r="C42" i="3" s="1"/>
  <c r="U33" i="3"/>
  <c r="U27" i="3"/>
  <c r="Q28" i="3"/>
  <c r="Q27" i="3"/>
  <c r="Q31" i="3" s="1"/>
  <c r="L30" i="3"/>
  <c r="L31" i="3" s="1"/>
  <c r="M27" i="3"/>
  <c r="I28" i="3"/>
  <c r="I29" i="3" s="1"/>
  <c r="F29" i="3"/>
  <c r="C29" i="3"/>
  <c r="O19" i="3"/>
  <c r="O18" i="3"/>
  <c r="I21" i="3"/>
  <c r="F22" i="3"/>
  <c r="O21" i="3" l="1"/>
</calcChain>
</file>

<file path=xl/sharedStrings.xml><?xml version="1.0" encoding="utf-8"?>
<sst xmlns="http://schemas.openxmlformats.org/spreadsheetml/2006/main" count="607" uniqueCount="290">
  <si>
    <t>21107-0027</t>
  </si>
  <si>
    <t>21107-0032</t>
  </si>
  <si>
    <t>21107-0056</t>
  </si>
  <si>
    <t>21107-0063</t>
  </si>
  <si>
    <t>21107-0113</t>
  </si>
  <si>
    <t>Inwentaryzacja opraw Gmina Skarzysko-Kościelne_05.2016_akt</t>
  </si>
  <si>
    <t>L.p. nowa</t>
  </si>
  <si>
    <t>L.p. Sko ŁS</t>
  </si>
  <si>
    <t>Nr inwent.</t>
  </si>
  <si>
    <t>Nazwa linii nN</t>
  </si>
  <si>
    <t>Nazwa Gminy</t>
  </si>
  <si>
    <t>Uwagi</t>
  </si>
  <si>
    <t>Ilość opraw -ośw.wydzielone Gmina</t>
  </si>
  <si>
    <t>Układ Pomiarowy RE</t>
  </si>
  <si>
    <t>Układ Pomiarowy</t>
  </si>
  <si>
    <t>stacja</t>
  </si>
  <si>
    <t>ZLOU</t>
  </si>
  <si>
    <t>szafa</t>
  </si>
  <si>
    <t>RE</t>
  </si>
  <si>
    <t>Układ GMIna</t>
  </si>
  <si>
    <t>OK</t>
  </si>
  <si>
    <t>Układ pomiarowy Gmina</t>
  </si>
  <si>
    <t>brak schematu</t>
  </si>
  <si>
    <t>Ilośc opraw sodowych inwentaryzacja-05.2016</t>
  </si>
  <si>
    <t>Ilośc opraw rtęciowych inwentaryzacja-05.2016</t>
  </si>
  <si>
    <t>6. Majków Anna</t>
  </si>
  <si>
    <t>7. Majków Dębowa</t>
  </si>
  <si>
    <t>R</t>
  </si>
  <si>
    <t>8. Majków Górki</t>
  </si>
  <si>
    <t>9. Majków Kolonia</t>
  </si>
  <si>
    <t>10. Majków Piaski</t>
  </si>
  <si>
    <t>As2x25(wydz.)</t>
  </si>
  <si>
    <t>11. Majków Pleśniówka</t>
  </si>
  <si>
    <t>SOU</t>
  </si>
  <si>
    <t>2xZLOU</t>
  </si>
  <si>
    <t>Razem</t>
  </si>
  <si>
    <t>12. Majków Szkoła</t>
  </si>
  <si>
    <t>13. Majków Wieś</t>
  </si>
  <si>
    <t>14. Grzyb Góra 1</t>
  </si>
  <si>
    <t>As2x25</t>
  </si>
  <si>
    <t>As2x25,słupy RE</t>
  </si>
  <si>
    <t>As 2x25</t>
  </si>
  <si>
    <t>16. Kościelne 1</t>
  </si>
  <si>
    <t>15. Grzyb Góra 2</t>
  </si>
  <si>
    <t>17. Kościelne 2</t>
  </si>
  <si>
    <t>rys 1</t>
  </si>
  <si>
    <t>linia dwutor</t>
  </si>
  <si>
    <t>rys 2</t>
  </si>
  <si>
    <t>18. Kościelne 3</t>
  </si>
  <si>
    <t>Stacja</t>
  </si>
  <si>
    <t>19. Kościelne 4</t>
  </si>
  <si>
    <t>obw4</t>
  </si>
  <si>
    <t>obw4A , AS25,Al25</t>
  </si>
  <si>
    <t>obwód 2,5</t>
  </si>
  <si>
    <t>obw 1</t>
  </si>
  <si>
    <t>obw 1 ,As2x25</t>
  </si>
  <si>
    <t>onw 2,4</t>
  </si>
  <si>
    <t xml:space="preserve">obw4, YAKY  </t>
  </si>
  <si>
    <t>obw 1,kabowe Gmina</t>
  </si>
  <si>
    <t>obw 2</t>
  </si>
  <si>
    <t>20. Kościelne 5</t>
  </si>
  <si>
    <t>ZLOU-Gmina</t>
  </si>
  <si>
    <t>L</t>
  </si>
  <si>
    <t>obw 2,As 2x25</t>
  </si>
  <si>
    <t>obw 2,As 2x25, RE</t>
  </si>
  <si>
    <t>2 przęsła</t>
  </si>
  <si>
    <t>21. Kościelne Szkoła</t>
  </si>
  <si>
    <t>obw 1,As 2x25</t>
  </si>
  <si>
    <t>obw 4</t>
  </si>
  <si>
    <t>obw  3</t>
  </si>
  <si>
    <t>obw 4  Sko</t>
  </si>
  <si>
    <t>obw 4  Świerczek</t>
  </si>
  <si>
    <t>22. Świerczek 1</t>
  </si>
  <si>
    <t>obw 3,4</t>
  </si>
  <si>
    <t>obw 2,5</t>
  </si>
  <si>
    <t>S</t>
  </si>
  <si>
    <t>23. Świerczek 2</t>
  </si>
  <si>
    <t>obw 2,AS 2x25</t>
  </si>
  <si>
    <t>obw 1,4</t>
  </si>
  <si>
    <t>5. Lip pole 5</t>
  </si>
  <si>
    <t>4. Lip pole 4</t>
  </si>
  <si>
    <t>obw 1 ( 4/2-4/4) AS?</t>
  </si>
  <si>
    <t>obw 1 ( 4/5-4/9)As?</t>
  </si>
  <si>
    <t>2. Lip pole 2</t>
  </si>
  <si>
    <t>1. Lip pole 1</t>
  </si>
  <si>
    <t xml:space="preserve">obw 4. </t>
  </si>
  <si>
    <t>3. Lip pole3</t>
  </si>
  <si>
    <t>obw 3</t>
  </si>
  <si>
    <t>obw 3 As 2x25 1 słup RE</t>
  </si>
  <si>
    <t>obw 3 wydz napGmina</t>
  </si>
  <si>
    <t>obw 3  wydzkabel Gmina</t>
  </si>
  <si>
    <t>obw 3,4  linia dwut</t>
  </si>
  <si>
    <t>obw 3,4  reszta</t>
  </si>
  <si>
    <t>obw 5</t>
  </si>
  <si>
    <t>obw 5 sł. 9</t>
  </si>
  <si>
    <t>Wyjaśnic 1xZLOU</t>
  </si>
  <si>
    <t>24. Świerczek 3</t>
  </si>
  <si>
    <t>25.Jag Duże 1_Kościelne</t>
  </si>
  <si>
    <t>bez ośw wydz.nap. Gmminy</t>
  </si>
  <si>
    <t>26. Gadka3</t>
  </si>
  <si>
    <t>obw 2,3 (linia dwut)</t>
  </si>
  <si>
    <t>obw 2 sł.2/1-2/14</t>
  </si>
  <si>
    <t>obw 2 sł. 23/1-23/5</t>
  </si>
  <si>
    <t>27. Kierz Niedźwiedzi 1</t>
  </si>
  <si>
    <t>przy drodze głownej</t>
  </si>
  <si>
    <t>ul. Boczna</t>
  </si>
  <si>
    <t>obw 3 Sadek ( droga główna )</t>
  </si>
  <si>
    <t>obw 2 Zbijów ( droga główna )</t>
  </si>
  <si>
    <t>obw 3 Sadek ( odg Kościelne</t>
  </si>
  <si>
    <t>28. Kierz Niedźwiedzi 2</t>
  </si>
  <si>
    <t>29. Kierz N 3</t>
  </si>
  <si>
    <t>obw 2 ( doSOM)</t>
  </si>
  <si>
    <t>30. Michałów 1</t>
  </si>
  <si>
    <t>obw. 1</t>
  </si>
  <si>
    <t>obw. 2</t>
  </si>
  <si>
    <t>31 Michałów 2</t>
  </si>
  <si>
    <t>obw2 ( sł. 20,21,23)</t>
  </si>
  <si>
    <t>al. 25</t>
  </si>
  <si>
    <t>sodowe</t>
  </si>
  <si>
    <t>32.masarnia</t>
  </si>
  <si>
    <t>33. Łyżwy 3</t>
  </si>
  <si>
    <t>słupnr 37</t>
  </si>
  <si>
    <t>34. Żurawia 1</t>
  </si>
  <si>
    <t>As 4x35+25</t>
  </si>
  <si>
    <t>ZLOU sł. 8</t>
  </si>
  <si>
    <t>35. Parszów 11</t>
  </si>
  <si>
    <t>są chyba rtęciowe</t>
  </si>
  <si>
    <t>2x ZLOU (1x RE 1 x Gmina),  2 oprawy z SOM nieprzekazane</t>
  </si>
  <si>
    <t>Ilośc opraw rtęciowych RE do tabelki inw.05.2016</t>
  </si>
  <si>
    <t>Gadka 1</t>
  </si>
  <si>
    <t>Gadka 2</t>
  </si>
  <si>
    <t>Gadka 3 ( obw. Mirzec)</t>
  </si>
  <si>
    <t>Gadka 4</t>
  </si>
  <si>
    <t>Gadka 5</t>
  </si>
  <si>
    <t>Gadka 6</t>
  </si>
  <si>
    <t>Krupów</t>
  </si>
  <si>
    <t>Krzewa 1</t>
  </si>
  <si>
    <t>Krzewa 2</t>
  </si>
  <si>
    <t>Małyszyn Dolny 1</t>
  </si>
  <si>
    <t>Małyszyn Dolny 2</t>
  </si>
  <si>
    <t>Małyszyn Górny 1</t>
  </si>
  <si>
    <t>Małyszyn Górny 2</t>
  </si>
  <si>
    <t>Mirzec Dworskie Pole 1</t>
  </si>
  <si>
    <t>Mirzec Dworskie Pole 2</t>
  </si>
  <si>
    <t>Mirzec Majorat</t>
  </si>
  <si>
    <t>Mirzec Malcówki 1</t>
  </si>
  <si>
    <t>Mirzec Malcówki 2</t>
  </si>
  <si>
    <t>Mirzec Piekarnia 1</t>
  </si>
  <si>
    <t>Mirzec Podborki 1</t>
  </si>
  <si>
    <t>Mirzec Podborki 2</t>
  </si>
  <si>
    <t>Mirzec Poddąbrowa 1</t>
  </si>
  <si>
    <t>Mirzec Poddąbrowa 2</t>
  </si>
  <si>
    <t>Mirzec Poddąbrowa 3</t>
  </si>
  <si>
    <t>Mirzec Poduchowny</t>
  </si>
  <si>
    <t>Mirzec Stary</t>
  </si>
  <si>
    <t>Mokre Niwy</t>
  </si>
  <si>
    <t>Trębowiec Czerwona</t>
  </si>
  <si>
    <t>Trębowiec Duży 1</t>
  </si>
  <si>
    <t>Trębowiec Duży 2</t>
  </si>
  <si>
    <t>Trębowiec Duży 3</t>
  </si>
  <si>
    <t>Trębowiec Mały</t>
  </si>
  <si>
    <t>Ostrożanka 1</t>
  </si>
  <si>
    <t>Ostrożanka 2</t>
  </si>
  <si>
    <t>Ostrożanka 3</t>
  </si>
  <si>
    <t>Ostrożanka 4</t>
  </si>
  <si>
    <t>Ostrożanka 5</t>
  </si>
  <si>
    <t>Tychów Nowy 1</t>
  </si>
  <si>
    <t>Tychów Nowy 2</t>
  </si>
  <si>
    <t>Tychów Nowy 3</t>
  </si>
  <si>
    <t>Tychów Nowy 4</t>
  </si>
  <si>
    <t>Tychów Stary 1</t>
  </si>
  <si>
    <t>Tychów Stary 2</t>
  </si>
  <si>
    <t>Tychów Stary 3</t>
  </si>
  <si>
    <t>Tychów Stary 4 Podl.</t>
  </si>
  <si>
    <t>Tychów Stary 5</t>
  </si>
  <si>
    <t>Korzonek</t>
  </si>
  <si>
    <t>Podkowalów</t>
  </si>
  <si>
    <t>Osiny 1</t>
  </si>
  <si>
    <t>Osiny 2</t>
  </si>
  <si>
    <t>Osiny 3</t>
  </si>
  <si>
    <t>Osiny 4</t>
  </si>
  <si>
    <t>Osiny Tartak</t>
  </si>
  <si>
    <t>Jagodne Duże 1(obw. Mirzec)</t>
  </si>
  <si>
    <t>Jagodne Duże 2</t>
  </si>
  <si>
    <t>Jagodne Małe 1</t>
  </si>
  <si>
    <t>Jagodne Małe 2</t>
  </si>
  <si>
    <t>Mirzec</t>
  </si>
  <si>
    <t>Ilośc opraw sodowych RE Skarżysko-SAP (umowa użyczenia)</t>
  </si>
  <si>
    <t>Ilośc opraw razem  RE Skarżysko-SAP (umowa użyczenia)</t>
  </si>
  <si>
    <t>18+4</t>
  </si>
  <si>
    <t>26+2</t>
  </si>
  <si>
    <t>16+3</t>
  </si>
  <si>
    <t>4+14</t>
  </si>
  <si>
    <t>13+7</t>
  </si>
  <si>
    <t>23+7</t>
  </si>
  <si>
    <t>Ilość opraw na słupach Gminy            ( wlasność Gminy)</t>
  </si>
  <si>
    <t>Ilość opraw sodowych RE do tabelki inw.05.2016</t>
  </si>
  <si>
    <t>Razem Ilość opraw na słupach PGE inwentaryzacja-05.2016</t>
  </si>
  <si>
    <t>Ilośc opraw Gminy  na słupach RE do tabelki inw.05.2016</t>
  </si>
  <si>
    <t>Zobaczyć MT 907</t>
  </si>
  <si>
    <t>w sapieTEż</t>
  </si>
  <si>
    <t>Warunki RE Sko</t>
  </si>
  <si>
    <t>Ustalić z Gminą</t>
  </si>
  <si>
    <t>Rożnica inwentaryzacja -SAP</t>
  </si>
  <si>
    <t>była zmiana</t>
  </si>
  <si>
    <t>była zmiana wyjaśnnićz tomkeim</t>
  </si>
  <si>
    <t>Warunki RE Sko/projekty</t>
  </si>
  <si>
    <t>była zmiana(było46)</t>
  </si>
  <si>
    <t>była zmiana(było27)</t>
  </si>
  <si>
    <t>była zmiana(było30)</t>
  </si>
  <si>
    <t>zmiana (było 21)</t>
  </si>
  <si>
    <t>zmiana ( było 30)</t>
  </si>
  <si>
    <t>zmiana ( było 31)</t>
  </si>
  <si>
    <t>8+25</t>
  </si>
  <si>
    <t xml:space="preserve">      Lampa sodowa</t>
  </si>
  <si>
    <t>Ilość opraw</t>
  </si>
  <si>
    <t>Lampa rtęciowa</t>
  </si>
  <si>
    <t xml:space="preserve">Moc </t>
  </si>
  <si>
    <t>Lp</t>
  </si>
  <si>
    <t>transformatorowa</t>
  </si>
  <si>
    <t>250 W</t>
  </si>
  <si>
    <t>125 W</t>
  </si>
  <si>
    <t>100 W</t>
  </si>
  <si>
    <t>(kW)</t>
  </si>
  <si>
    <t>Dworskie Pole I</t>
  </si>
  <si>
    <t>Dworskie Pole II</t>
  </si>
  <si>
    <t>Mirzec Ogrody - SOM 1</t>
  </si>
  <si>
    <t>Mirzec Podborki I</t>
  </si>
  <si>
    <t>Mirzec Podborki II</t>
  </si>
  <si>
    <t>Mirzec J.Prendowskiej</t>
  </si>
  <si>
    <t>Mirzec Poduchowne</t>
  </si>
  <si>
    <t>Mirzec Korzonek</t>
  </si>
  <si>
    <t>Mirzec Podkowalów</t>
  </si>
  <si>
    <t>Mirzec Piekarnia</t>
  </si>
  <si>
    <t>Mirzec Poddąbrowa I</t>
  </si>
  <si>
    <t>Mirzec Poddąbrowa II</t>
  </si>
  <si>
    <t>Mirzec Poddąbrowa III</t>
  </si>
  <si>
    <t>Mirzec Malcówki I</t>
  </si>
  <si>
    <t>Mirzec Malcówki II</t>
  </si>
  <si>
    <t>Trębowiec Krupów</t>
  </si>
  <si>
    <t>Trębowiec Duży I</t>
  </si>
  <si>
    <t>Trębowiec Duży II</t>
  </si>
  <si>
    <t>Trębowiec Duży III</t>
  </si>
  <si>
    <t>Trębowiec Duży -SOM 1</t>
  </si>
  <si>
    <t>Ostrożanka I</t>
  </si>
  <si>
    <t>Ostrożanka II</t>
  </si>
  <si>
    <t>Ostrożanka III</t>
  </si>
  <si>
    <t>Ostrożanka IV</t>
  </si>
  <si>
    <t>Ostrożanka – SOM 1</t>
  </si>
  <si>
    <t>Ostrożanka V</t>
  </si>
  <si>
    <t>Krzewa I</t>
  </si>
  <si>
    <t>Krzewa II</t>
  </si>
  <si>
    <t>Małyszyn Dolny I</t>
  </si>
  <si>
    <t>Małyszyn Dolny II</t>
  </si>
  <si>
    <t>Małyszyn Górny I</t>
  </si>
  <si>
    <t>Małyszyn Górny II</t>
  </si>
  <si>
    <t>Osiny I</t>
  </si>
  <si>
    <t>Osiny II</t>
  </si>
  <si>
    <t>Osiny III</t>
  </si>
  <si>
    <t>Osiny IV</t>
  </si>
  <si>
    <t>Osiny Mokre Niwy</t>
  </si>
  <si>
    <t>Gadka I</t>
  </si>
  <si>
    <t>Gadka II</t>
  </si>
  <si>
    <t>Gadka III</t>
  </si>
  <si>
    <t>Gadka IV</t>
  </si>
  <si>
    <t>Gadka V</t>
  </si>
  <si>
    <t>Gadka szkoła</t>
  </si>
  <si>
    <t>Gadka VI Mirzec Ogrody</t>
  </si>
  <si>
    <t>Tychów Nowy I</t>
  </si>
  <si>
    <t>Tychów Nowy II</t>
  </si>
  <si>
    <t>Tychów Nowy III</t>
  </si>
  <si>
    <t>Tychów Nowy IV</t>
  </si>
  <si>
    <t>Tychów Stary I</t>
  </si>
  <si>
    <t>Tychów Stary II</t>
  </si>
  <si>
    <t>Tychów Stary III</t>
  </si>
  <si>
    <t>Tychów Stary PodlesieIV</t>
  </si>
  <si>
    <t>Tychów Stary –           SOM 1</t>
  </si>
  <si>
    <t>Tychów Stary V</t>
  </si>
  <si>
    <t>Jagodne Małe I</t>
  </si>
  <si>
    <t>Jagodne Małe II</t>
  </si>
  <si>
    <t>Jagodne Duże I</t>
  </si>
  <si>
    <t>Jagodne Duże II</t>
  </si>
  <si>
    <t>R A Z E M</t>
  </si>
  <si>
    <t>400 W</t>
  </si>
  <si>
    <t>50 W</t>
  </si>
  <si>
    <t>70 W</t>
  </si>
  <si>
    <t>150 W</t>
  </si>
  <si>
    <t>Sporządziła: Agnieszka Kukla</t>
  </si>
  <si>
    <t>Załącznik nr 4</t>
  </si>
  <si>
    <r>
      <t>Wykaz punktów świetlnych na terenie gminy Mirzec</t>
    </r>
    <r>
      <rPr>
        <sz val="12"/>
        <color theme="1"/>
        <rFont val="Times New Roman"/>
        <family val="1"/>
        <charset val="238"/>
      </rPr>
      <t xml:space="preserve">   Stan na </t>
    </r>
    <r>
      <rPr>
        <b/>
        <sz val="12"/>
        <color theme="1"/>
        <rFont val="Times New Roman"/>
        <family val="1"/>
        <charset val="238"/>
      </rPr>
      <t>30.10.2016r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</si>
</sst>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u/>
      <sz val="7.5"/>
      <color indexed="12"/>
      <name val="Arial CE"/>
      <charset val="238"/>
    </font>
    <font>
      <b/>
      <sz val="11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b/>
      <sz val="11"/>
      <color rgb="FFFF0000"/>
      <name val="Arial CE"/>
      <charset val="238"/>
    </font>
    <font>
      <b/>
      <sz val="10"/>
      <color rgb="FFFF0000"/>
      <name val="Arial CE"/>
      <charset val="238"/>
    </font>
    <font>
      <b/>
      <sz val="10"/>
      <color rgb="FF00B050"/>
      <name val="Arial CE"/>
      <charset val="238"/>
    </font>
    <font>
      <b/>
      <sz val="10"/>
      <color rgb="FF0070C0"/>
      <name val="Arial CE"/>
      <charset val="238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7030A0"/>
      <name val="Arial CE"/>
      <charset val="238"/>
    </font>
    <font>
      <b/>
      <sz val="11"/>
      <color rgb="FF7030A0"/>
      <name val="Calibri"/>
      <family val="2"/>
      <scheme val="minor"/>
    </font>
    <font>
      <b/>
      <sz val="11"/>
      <color rgb="FF7030A0"/>
      <name val="Arial CE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1" fillId="2" borderId="0" xfId="0" applyFont="1" applyFill="1"/>
    <xf numFmtId="0" fontId="5" fillId="0" borderId="1" xfId="1" applyFont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4" xfId="0" applyBorder="1"/>
    <xf numFmtId="0" fontId="5" fillId="0" borderId="4" xfId="1" applyFont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0" fontId="0" fillId="0" borderId="1" xfId="0" applyFill="1" applyBorder="1"/>
    <xf numFmtId="0" fontId="10" fillId="0" borderId="1" xfId="0" applyFont="1" applyFill="1" applyBorder="1"/>
    <xf numFmtId="0" fontId="11" fillId="0" borderId="4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/>
    </xf>
    <xf numFmtId="0" fontId="1" fillId="0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wrapText="1"/>
    </xf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1" fillId="5" borderId="4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/>
    </xf>
    <xf numFmtId="0" fontId="15" fillId="0" borderId="0" xfId="0" applyFont="1" applyAlignment="1">
      <alignment horizontal="left" vertical="center" indent="15"/>
    </xf>
    <xf numFmtId="0" fontId="16" fillId="0" borderId="0" xfId="0" applyFont="1" applyAlignment="1">
      <alignment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6" fillId="0" borderId="14" xfId="0" applyFont="1" applyBorder="1" applyAlignment="1">
      <alignment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justify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14" xfId="0" applyFont="1" applyBorder="1" applyAlignment="1">
      <alignment vertical="center" wrapText="1"/>
    </xf>
    <xf numFmtId="0" fontId="18" fillId="0" borderId="0" xfId="0" applyFont="1" applyAlignment="1">
      <alignment horizontal="justify" vertical="center"/>
    </xf>
    <xf numFmtId="0" fontId="17" fillId="0" borderId="0" xfId="0" applyFont="1" applyAlignment="1">
      <alignment vertical="center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justify" vertical="center" wrapText="1"/>
    </xf>
    <xf numFmtId="0" fontId="1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9" fillId="0" borderId="0" xfId="0" applyFont="1"/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A72"/>
  <sheetViews>
    <sheetView topLeftCell="C40" zoomScale="80" zoomScaleNormal="80" workbookViewId="0">
      <selection activeCell="X26" sqref="X26"/>
    </sheetView>
  </sheetViews>
  <sheetFormatPr defaultRowHeight="14.4" x14ac:dyDescent="0.3"/>
  <cols>
    <col min="4" max="4" width="7.109375" customWidth="1"/>
    <col min="5" max="5" width="7.88671875" hidden="1" customWidth="1"/>
    <col min="6" max="6" width="19.109375" hidden="1" customWidth="1"/>
    <col min="7" max="7" width="26.33203125" customWidth="1"/>
    <col min="8" max="9" width="15.6640625" customWidth="1"/>
    <col min="10" max="10" width="13.33203125" hidden="1" customWidth="1"/>
    <col min="11" max="11" width="13.33203125" customWidth="1"/>
    <col min="12" max="12" width="16.6640625" customWidth="1"/>
    <col min="13" max="13" width="19.33203125" customWidth="1"/>
    <col min="14" max="14" width="18.5546875" customWidth="1"/>
    <col min="15" max="15" width="18.5546875" hidden="1" customWidth="1"/>
    <col min="16" max="16" width="13.44140625" customWidth="1"/>
    <col min="17" max="17" width="14" hidden="1" customWidth="1"/>
    <col min="18" max="18" width="14" customWidth="1"/>
    <col min="19" max="19" width="17.6640625" customWidth="1"/>
    <col min="20" max="21" width="18.6640625" hidden="1" customWidth="1"/>
    <col min="22" max="22" width="15.5546875" hidden="1" customWidth="1"/>
    <col min="23" max="23" width="24" hidden="1" customWidth="1"/>
    <col min="24" max="24" width="27.88671875" customWidth="1"/>
  </cols>
  <sheetData>
    <row r="3" spans="4:24" x14ac:dyDescent="0.3">
      <c r="T3" s="10"/>
      <c r="U3" s="10"/>
    </row>
    <row r="5" spans="4:24" x14ac:dyDescent="0.3">
      <c r="F5" s="1" t="s">
        <v>5</v>
      </c>
    </row>
    <row r="6" spans="4:24" ht="15" thickBot="1" x14ac:dyDescent="0.35">
      <c r="F6" s="1"/>
    </row>
    <row r="7" spans="4:24" ht="15" customHeight="1" x14ac:dyDescent="0.3">
      <c r="D7" s="69" t="s">
        <v>6</v>
      </c>
      <c r="E7" s="69" t="s">
        <v>7</v>
      </c>
      <c r="F7" s="69" t="s">
        <v>8</v>
      </c>
      <c r="G7" s="69" t="s">
        <v>9</v>
      </c>
      <c r="H7" s="69" t="s">
        <v>10</v>
      </c>
      <c r="I7" s="69" t="s">
        <v>23</v>
      </c>
      <c r="J7" s="69" t="s">
        <v>24</v>
      </c>
      <c r="K7" s="75" t="s">
        <v>195</v>
      </c>
      <c r="L7" s="71" t="s">
        <v>197</v>
      </c>
      <c r="M7" s="77" t="s">
        <v>187</v>
      </c>
      <c r="N7" s="77" t="s">
        <v>203</v>
      </c>
      <c r="O7" s="77" t="s">
        <v>188</v>
      </c>
      <c r="P7" s="73" t="s">
        <v>196</v>
      </c>
      <c r="Q7" s="73" t="s">
        <v>128</v>
      </c>
      <c r="R7" s="79" t="s">
        <v>201</v>
      </c>
      <c r="S7" s="71" t="s">
        <v>198</v>
      </c>
      <c r="T7" s="69" t="s">
        <v>12</v>
      </c>
      <c r="U7" s="69" t="s">
        <v>13</v>
      </c>
      <c r="V7" s="69" t="s">
        <v>21</v>
      </c>
      <c r="W7" s="69" t="s">
        <v>11</v>
      </c>
      <c r="X7" s="71" t="s">
        <v>11</v>
      </c>
    </row>
    <row r="8" spans="4:24" ht="56.25" customHeight="1" x14ac:dyDescent="0.3">
      <c r="D8" s="70"/>
      <c r="E8" s="70"/>
      <c r="F8" s="70"/>
      <c r="G8" s="70"/>
      <c r="H8" s="70"/>
      <c r="I8" s="70"/>
      <c r="J8" s="70"/>
      <c r="K8" s="76"/>
      <c r="L8" s="72"/>
      <c r="M8" s="78"/>
      <c r="N8" s="78"/>
      <c r="O8" s="78"/>
      <c r="P8" s="74"/>
      <c r="Q8" s="74"/>
      <c r="R8" s="80"/>
      <c r="S8" s="72"/>
      <c r="T8" s="81"/>
      <c r="U8" s="81"/>
      <c r="V8" s="81"/>
      <c r="W8" s="81"/>
      <c r="X8" s="72"/>
    </row>
    <row r="9" spans="4:24" ht="20.25" customHeight="1" x14ac:dyDescent="0.3">
      <c r="D9" s="34"/>
      <c r="E9" s="34"/>
      <c r="F9" s="34"/>
      <c r="G9" s="34"/>
      <c r="H9" s="34"/>
      <c r="I9" s="34"/>
      <c r="J9" s="34"/>
      <c r="K9" s="32"/>
      <c r="L9" s="35"/>
      <c r="M9" s="36"/>
      <c r="N9" s="36"/>
      <c r="O9" s="36"/>
      <c r="P9" s="37"/>
      <c r="Q9" s="37"/>
      <c r="R9" s="37"/>
      <c r="S9" s="35"/>
      <c r="T9" s="33"/>
      <c r="U9" s="33"/>
      <c r="V9" s="33"/>
      <c r="W9" s="33"/>
      <c r="X9" s="35"/>
    </row>
    <row r="10" spans="4:24" ht="15" customHeight="1" x14ac:dyDescent="0.3">
      <c r="D10" s="7">
        <v>1</v>
      </c>
      <c r="E10" s="7">
        <v>79</v>
      </c>
      <c r="F10" s="7" t="s">
        <v>0</v>
      </c>
      <c r="G10" s="46" t="s">
        <v>129</v>
      </c>
      <c r="H10" s="8" t="s">
        <v>186</v>
      </c>
      <c r="I10" s="3">
        <v>40</v>
      </c>
      <c r="J10" s="3"/>
      <c r="K10" s="3"/>
      <c r="L10" s="3">
        <f>SUM(I10:J10)-K10</f>
        <v>40</v>
      </c>
      <c r="M10" s="47">
        <v>3</v>
      </c>
      <c r="N10" s="22">
        <f>L10-M10</f>
        <v>37</v>
      </c>
      <c r="O10" s="21"/>
      <c r="P10" s="21">
        <f>M10</f>
        <v>3</v>
      </c>
      <c r="Q10" s="21"/>
      <c r="R10" s="21"/>
      <c r="S10" s="26">
        <f>N10+R10</f>
        <v>37</v>
      </c>
      <c r="T10" s="6"/>
      <c r="U10" s="6"/>
      <c r="V10" s="6"/>
      <c r="W10" s="9"/>
      <c r="X10" s="39"/>
    </row>
    <row r="11" spans="4:24" ht="15" x14ac:dyDescent="0.3">
      <c r="D11" s="7">
        <v>2</v>
      </c>
      <c r="E11" s="7">
        <v>79</v>
      </c>
      <c r="F11" s="7" t="s">
        <v>0</v>
      </c>
      <c r="G11" s="46" t="s">
        <v>130</v>
      </c>
      <c r="H11" s="8" t="s">
        <v>186</v>
      </c>
      <c r="I11" s="3">
        <v>45</v>
      </c>
      <c r="J11" s="3"/>
      <c r="K11" s="3">
        <v>5</v>
      </c>
      <c r="L11" s="3">
        <f t="shared" ref="L11:L66" si="0">SUM(I11:J11)-K11</f>
        <v>40</v>
      </c>
      <c r="M11" s="47">
        <v>5</v>
      </c>
      <c r="N11" s="22">
        <f t="shared" ref="N11:N66" si="1">L11-M11</f>
        <v>35</v>
      </c>
      <c r="O11" s="23"/>
      <c r="P11" s="21">
        <f t="shared" ref="P11:P66" si="2">M11</f>
        <v>5</v>
      </c>
      <c r="Q11" s="21"/>
      <c r="R11" s="21">
        <v>1</v>
      </c>
      <c r="S11" s="26">
        <f t="shared" ref="S11:S66" si="3">N11+R11</f>
        <v>36</v>
      </c>
      <c r="T11" s="6"/>
      <c r="U11" s="6"/>
      <c r="V11" s="6"/>
      <c r="W11" s="9"/>
      <c r="X11" s="39"/>
    </row>
    <row r="12" spans="4:24" ht="15" x14ac:dyDescent="0.3">
      <c r="D12" s="7">
        <v>3</v>
      </c>
      <c r="E12" s="2">
        <v>80</v>
      </c>
      <c r="F12" s="2" t="s">
        <v>0</v>
      </c>
      <c r="G12" s="45" t="s">
        <v>131</v>
      </c>
      <c r="H12" s="8" t="s">
        <v>186</v>
      </c>
      <c r="I12" s="3">
        <v>10</v>
      </c>
      <c r="J12" s="3"/>
      <c r="K12" s="3"/>
      <c r="L12" s="3">
        <f t="shared" si="0"/>
        <v>10</v>
      </c>
      <c r="M12" s="48">
        <v>9</v>
      </c>
      <c r="N12" s="22">
        <f t="shared" si="1"/>
        <v>1</v>
      </c>
      <c r="O12" s="24"/>
      <c r="P12" s="21">
        <f t="shared" si="2"/>
        <v>9</v>
      </c>
      <c r="Q12" s="21"/>
      <c r="R12" s="21"/>
      <c r="S12" s="26">
        <f t="shared" si="3"/>
        <v>1</v>
      </c>
      <c r="T12" s="4"/>
      <c r="U12" s="4"/>
      <c r="V12" s="4"/>
      <c r="W12" s="5"/>
      <c r="X12" s="39"/>
    </row>
    <row r="13" spans="4:24" ht="15" x14ac:dyDescent="0.3">
      <c r="D13" s="7">
        <v>4</v>
      </c>
      <c r="E13" s="2">
        <v>81</v>
      </c>
      <c r="F13" s="2" t="s">
        <v>0</v>
      </c>
      <c r="G13" s="45" t="s">
        <v>132</v>
      </c>
      <c r="H13" s="8" t="s">
        <v>186</v>
      </c>
      <c r="I13" s="3">
        <v>18</v>
      </c>
      <c r="J13" s="3"/>
      <c r="K13" s="3"/>
      <c r="L13" s="3">
        <f t="shared" si="0"/>
        <v>18</v>
      </c>
      <c r="M13" s="48">
        <v>18</v>
      </c>
      <c r="N13" s="22">
        <f t="shared" si="1"/>
        <v>0</v>
      </c>
      <c r="O13" s="24"/>
      <c r="P13" s="21">
        <f t="shared" si="2"/>
        <v>18</v>
      </c>
      <c r="Q13" s="21"/>
      <c r="R13" s="21"/>
      <c r="S13" s="26">
        <f t="shared" si="3"/>
        <v>0</v>
      </c>
      <c r="T13" s="4"/>
      <c r="U13" s="4"/>
      <c r="V13" s="4"/>
      <c r="W13" s="5"/>
      <c r="X13" s="39"/>
    </row>
    <row r="14" spans="4:24" ht="15" x14ac:dyDescent="0.3">
      <c r="D14" s="7">
        <v>5</v>
      </c>
      <c r="E14" s="2">
        <v>82</v>
      </c>
      <c r="F14" s="2" t="s">
        <v>0</v>
      </c>
      <c r="G14" s="45" t="s">
        <v>133</v>
      </c>
      <c r="H14" s="8" t="s">
        <v>186</v>
      </c>
      <c r="I14" s="3">
        <v>25</v>
      </c>
      <c r="J14" s="3"/>
      <c r="K14" s="3"/>
      <c r="L14" s="3">
        <f t="shared" si="0"/>
        <v>25</v>
      </c>
      <c r="M14" s="48">
        <v>12</v>
      </c>
      <c r="N14" s="22">
        <f t="shared" si="1"/>
        <v>13</v>
      </c>
      <c r="O14" s="24"/>
      <c r="P14" s="21">
        <f t="shared" si="2"/>
        <v>12</v>
      </c>
      <c r="Q14" s="21"/>
      <c r="R14" s="21"/>
      <c r="S14" s="26">
        <f t="shared" si="3"/>
        <v>13</v>
      </c>
      <c r="T14" s="4"/>
      <c r="U14" s="4"/>
      <c r="V14" s="4"/>
      <c r="W14" s="5"/>
      <c r="X14" s="39"/>
    </row>
    <row r="15" spans="4:24" ht="21.75" customHeight="1" x14ac:dyDescent="0.3">
      <c r="D15" s="7">
        <v>6</v>
      </c>
      <c r="E15" s="2">
        <v>89</v>
      </c>
      <c r="F15" s="2" t="s">
        <v>1</v>
      </c>
      <c r="G15" s="45" t="s">
        <v>134</v>
      </c>
      <c r="H15" s="8" t="s">
        <v>186</v>
      </c>
      <c r="I15" s="3">
        <v>8</v>
      </c>
      <c r="J15" s="3"/>
      <c r="K15" s="3"/>
      <c r="L15" s="3">
        <f t="shared" si="0"/>
        <v>8</v>
      </c>
      <c r="M15" s="48"/>
      <c r="N15" s="22">
        <f t="shared" si="1"/>
        <v>8</v>
      </c>
      <c r="O15" s="24"/>
      <c r="P15" s="21">
        <f t="shared" si="2"/>
        <v>0</v>
      </c>
      <c r="Q15" s="21"/>
      <c r="R15" s="21"/>
      <c r="S15" s="26">
        <f t="shared" si="3"/>
        <v>8</v>
      </c>
      <c r="T15" s="4"/>
      <c r="U15" s="4"/>
      <c r="V15" s="4"/>
      <c r="W15" s="5" t="s">
        <v>127</v>
      </c>
      <c r="X15" s="39"/>
    </row>
    <row r="16" spans="4:24" ht="15" x14ac:dyDescent="0.3">
      <c r="D16" s="7">
        <v>7</v>
      </c>
      <c r="E16" s="2">
        <v>90</v>
      </c>
      <c r="F16" s="2" t="s">
        <v>1</v>
      </c>
      <c r="G16" s="45" t="s">
        <v>135</v>
      </c>
      <c r="H16" s="8" t="s">
        <v>186</v>
      </c>
      <c r="I16" s="3">
        <v>29</v>
      </c>
      <c r="J16" s="3"/>
      <c r="K16" s="3"/>
      <c r="L16" s="3">
        <f t="shared" si="0"/>
        <v>29</v>
      </c>
      <c r="M16" s="48"/>
      <c r="N16" s="22">
        <f t="shared" si="1"/>
        <v>29</v>
      </c>
      <c r="O16" s="24"/>
      <c r="P16" s="21">
        <f t="shared" si="2"/>
        <v>0</v>
      </c>
      <c r="Q16" s="21"/>
      <c r="R16" s="21"/>
      <c r="S16" s="26">
        <f t="shared" si="3"/>
        <v>29</v>
      </c>
      <c r="T16" s="4"/>
      <c r="U16" s="4"/>
      <c r="V16" s="4"/>
      <c r="W16" s="5"/>
      <c r="X16" s="39"/>
    </row>
    <row r="17" spans="2:24" ht="15" x14ac:dyDescent="0.3">
      <c r="D17" s="7">
        <v>8</v>
      </c>
      <c r="E17" s="2">
        <v>93</v>
      </c>
      <c r="F17" s="2" t="s">
        <v>1</v>
      </c>
      <c r="G17" s="45" t="s">
        <v>136</v>
      </c>
      <c r="H17" s="8" t="s">
        <v>186</v>
      </c>
      <c r="I17" s="3">
        <v>24</v>
      </c>
      <c r="J17" s="3"/>
      <c r="K17" s="3"/>
      <c r="L17" s="3">
        <f t="shared" si="0"/>
        <v>24</v>
      </c>
      <c r="M17" s="48">
        <v>24</v>
      </c>
      <c r="N17" s="22">
        <f t="shared" si="1"/>
        <v>0</v>
      </c>
      <c r="O17" s="24"/>
      <c r="P17" s="21">
        <f t="shared" si="2"/>
        <v>24</v>
      </c>
      <c r="Q17" s="21"/>
      <c r="R17" s="21"/>
      <c r="S17" s="26">
        <f t="shared" si="3"/>
        <v>0</v>
      </c>
      <c r="T17" s="4"/>
      <c r="U17" s="4"/>
      <c r="V17" s="4"/>
      <c r="W17" s="5"/>
      <c r="X17" s="40"/>
    </row>
    <row r="18" spans="2:24" ht="15" x14ac:dyDescent="0.3">
      <c r="D18" s="7">
        <v>9</v>
      </c>
      <c r="E18" s="2">
        <v>88</v>
      </c>
      <c r="F18" s="2" t="s">
        <v>1</v>
      </c>
      <c r="G18" s="45" t="s">
        <v>137</v>
      </c>
      <c r="H18" s="8" t="s">
        <v>186</v>
      </c>
      <c r="I18" s="3">
        <v>21</v>
      </c>
      <c r="J18" s="3"/>
      <c r="K18" s="3"/>
      <c r="L18" s="3">
        <f t="shared" si="0"/>
        <v>21</v>
      </c>
      <c r="M18" s="48">
        <v>1</v>
      </c>
      <c r="N18" s="22">
        <f t="shared" si="1"/>
        <v>20</v>
      </c>
      <c r="O18" s="24"/>
      <c r="P18" s="21">
        <f t="shared" si="2"/>
        <v>1</v>
      </c>
      <c r="Q18" s="21"/>
      <c r="R18" s="21"/>
      <c r="S18" s="26">
        <f t="shared" si="3"/>
        <v>20</v>
      </c>
      <c r="T18" s="4"/>
      <c r="U18" s="4"/>
      <c r="V18" s="4"/>
      <c r="W18" s="5"/>
      <c r="X18" s="39"/>
    </row>
    <row r="19" spans="2:24" ht="15" x14ac:dyDescent="0.3">
      <c r="C19" t="s">
        <v>20</v>
      </c>
      <c r="D19" s="7">
        <v>10</v>
      </c>
      <c r="E19" s="2">
        <v>94</v>
      </c>
      <c r="F19" s="2" t="s">
        <v>1</v>
      </c>
      <c r="G19" s="45" t="s">
        <v>138</v>
      </c>
      <c r="H19" s="8" t="s">
        <v>186</v>
      </c>
      <c r="I19" s="3">
        <v>33</v>
      </c>
      <c r="J19" s="3"/>
      <c r="K19" s="3"/>
      <c r="L19" s="3">
        <f t="shared" si="0"/>
        <v>33</v>
      </c>
      <c r="M19" s="48">
        <v>9</v>
      </c>
      <c r="N19" s="22">
        <f t="shared" si="1"/>
        <v>24</v>
      </c>
      <c r="O19" s="24"/>
      <c r="P19" s="21">
        <f t="shared" si="2"/>
        <v>9</v>
      </c>
      <c r="Q19" s="21"/>
      <c r="R19" s="21"/>
      <c r="S19" s="26">
        <f t="shared" si="3"/>
        <v>24</v>
      </c>
      <c r="T19" s="4"/>
      <c r="U19" s="4"/>
      <c r="V19" s="4"/>
      <c r="W19" s="5"/>
      <c r="X19" s="39"/>
    </row>
    <row r="20" spans="2:24" ht="15" x14ac:dyDescent="0.3">
      <c r="D20" s="7">
        <v>11</v>
      </c>
      <c r="E20" s="2">
        <v>95</v>
      </c>
      <c r="F20" s="2" t="s">
        <v>1</v>
      </c>
      <c r="G20" s="45" t="s">
        <v>139</v>
      </c>
      <c r="H20" s="8" t="s">
        <v>186</v>
      </c>
      <c r="I20" s="3">
        <v>7</v>
      </c>
      <c r="J20" s="3"/>
      <c r="K20" s="3"/>
      <c r="L20" s="3">
        <f t="shared" si="0"/>
        <v>7</v>
      </c>
      <c r="M20" s="48">
        <v>1</v>
      </c>
      <c r="N20" s="22">
        <f t="shared" si="1"/>
        <v>6</v>
      </c>
      <c r="O20" s="24"/>
      <c r="P20" s="21">
        <f t="shared" si="2"/>
        <v>1</v>
      </c>
      <c r="Q20" s="21"/>
      <c r="R20" s="21"/>
      <c r="S20" s="26">
        <f t="shared" si="3"/>
        <v>6</v>
      </c>
      <c r="T20" s="4"/>
      <c r="U20" s="4"/>
      <c r="V20" s="4"/>
      <c r="W20" s="5"/>
      <c r="X20" s="39"/>
    </row>
    <row r="21" spans="2:24" ht="15" x14ac:dyDescent="0.3">
      <c r="D21" s="7">
        <v>12</v>
      </c>
      <c r="E21" s="2">
        <v>92</v>
      </c>
      <c r="F21" s="2" t="s">
        <v>1</v>
      </c>
      <c r="G21" s="45" t="s">
        <v>140</v>
      </c>
      <c r="H21" s="8" t="s">
        <v>186</v>
      </c>
      <c r="I21" s="3">
        <v>45</v>
      </c>
      <c r="J21" s="3"/>
      <c r="K21" s="3">
        <v>4</v>
      </c>
      <c r="L21" s="3">
        <f t="shared" si="0"/>
        <v>41</v>
      </c>
      <c r="M21" s="48">
        <v>1</v>
      </c>
      <c r="N21" s="22">
        <f t="shared" si="1"/>
        <v>40</v>
      </c>
      <c r="O21" s="24"/>
      <c r="P21" s="21">
        <f t="shared" si="2"/>
        <v>1</v>
      </c>
      <c r="Q21" s="21"/>
      <c r="R21" s="21"/>
      <c r="S21" s="26">
        <f t="shared" si="3"/>
        <v>40</v>
      </c>
      <c r="T21" s="4"/>
      <c r="U21" s="4"/>
      <c r="V21" s="4"/>
      <c r="W21" s="5"/>
      <c r="X21" s="39"/>
    </row>
    <row r="22" spans="2:24" ht="15" x14ac:dyDescent="0.3">
      <c r="D22" s="7">
        <v>13</v>
      </c>
      <c r="E22" s="2">
        <v>91</v>
      </c>
      <c r="F22" s="2" t="s">
        <v>1</v>
      </c>
      <c r="G22" s="45" t="s">
        <v>141</v>
      </c>
      <c r="H22" s="8" t="s">
        <v>186</v>
      </c>
      <c r="I22" s="3">
        <f>23-6</f>
        <v>17</v>
      </c>
      <c r="J22" s="3"/>
      <c r="K22" s="3"/>
      <c r="L22" s="3">
        <f t="shared" si="0"/>
        <v>17</v>
      </c>
      <c r="M22" s="48"/>
      <c r="N22" s="22">
        <f t="shared" si="1"/>
        <v>17</v>
      </c>
      <c r="O22" s="24"/>
      <c r="P22" s="21">
        <f t="shared" si="2"/>
        <v>0</v>
      </c>
      <c r="Q22" s="21"/>
      <c r="R22" s="21"/>
      <c r="S22" s="26">
        <f t="shared" si="3"/>
        <v>17</v>
      </c>
      <c r="T22" s="4"/>
      <c r="U22" s="4"/>
      <c r="V22" s="4"/>
      <c r="W22" s="5"/>
      <c r="X22" s="39"/>
    </row>
    <row r="23" spans="2:24" ht="15" x14ac:dyDescent="0.3">
      <c r="C23" s="10"/>
      <c r="D23" s="7">
        <v>14</v>
      </c>
      <c r="E23" s="2">
        <v>49</v>
      </c>
      <c r="F23" s="2" t="s">
        <v>2</v>
      </c>
      <c r="G23" s="45" t="s">
        <v>142</v>
      </c>
      <c r="H23" s="8" t="s">
        <v>186</v>
      </c>
      <c r="I23" s="3">
        <v>8</v>
      </c>
      <c r="J23" s="20"/>
      <c r="K23" s="20"/>
      <c r="L23" s="3">
        <f t="shared" si="0"/>
        <v>8</v>
      </c>
      <c r="M23" s="49">
        <v>8</v>
      </c>
      <c r="N23" s="22">
        <f t="shared" si="1"/>
        <v>0</v>
      </c>
      <c r="O23" s="25"/>
      <c r="P23" s="21">
        <f t="shared" si="2"/>
        <v>8</v>
      </c>
      <c r="Q23" s="26"/>
      <c r="R23" s="26">
        <v>1</v>
      </c>
      <c r="S23" s="26">
        <f t="shared" si="3"/>
        <v>1</v>
      </c>
      <c r="T23" s="4"/>
      <c r="U23" s="4"/>
      <c r="V23" s="4"/>
      <c r="W23" s="5"/>
      <c r="X23" s="41"/>
    </row>
    <row r="24" spans="2:24" ht="15" x14ac:dyDescent="0.3">
      <c r="D24" s="7">
        <v>15</v>
      </c>
      <c r="E24" s="2">
        <v>50</v>
      </c>
      <c r="F24" s="2" t="s">
        <v>2</v>
      </c>
      <c r="G24" s="45" t="s">
        <v>143</v>
      </c>
      <c r="H24" s="8" t="s">
        <v>186</v>
      </c>
      <c r="I24" s="3">
        <v>21</v>
      </c>
      <c r="J24" s="3"/>
      <c r="K24" s="3"/>
      <c r="L24" s="3">
        <f t="shared" si="0"/>
        <v>21</v>
      </c>
      <c r="M24" s="48"/>
      <c r="N24" s="22">
        <f t="shared" si="1"/>
        <v>21</v>
      </c>
      <c r="O24" s="24"/>
      <c r="P24" s="21">
        <f t="shared" si="2"/>
        <v>0</v>
      </c>
      <c r="Q24" s="21"/>
      <c r="R24" s="21"/>
      <c r="S24" s="26">
        <f t="shared" si="3"/>
        <v>21</v>
      </c>
      <c r="T24" s="4"/>
      <c r="U24" s="4"/>
      <c r="V24" s="4"/>
      <c r="W24" s="5"/>
      <c r="X24" s="39"/>
    </row>
    <row r="25" spans="2:24" ht="15" x14ac:dyDescent="0.3">
      <c r="D25" s="7">
        <v>16</v>
      </c>
      <c r="E25" s="2">
        <v>69</v>
      </c>
      <c r="F25" s="2" t="s">
        <v>2</v>
      </c>
      <c r="G25" s="45" t="s">
        <v>144</v>
      </c>
      <c r="H25" s="8" t="s">
        <v>186</v>
      </c>
      <c r="I25" s="3">
        <v>27</v>
      </c>
      <c r="J25" s="3"/>
      <c r="K25" s="3"/>
      <c r="L25" s="3">
        <f t="shared" si="0"/>
        <v>27</v>
      </c>
      <c r="M25" s="48">
        <v>27</v>
      </c>
      <c r="N25" s="22">
        <f t="shared" si="1"/>
        <v>0</v>
      </c>
      <c r="O25" s="24"/>
      <c r="P25" s="21">
        <f t="shared" si="2"/>
        <v>27</v>
      </c>
      <c r="Q25" s="21"/>
      <c r="R25" s="21">
        <v>2</v>
      </c>
      <c r="S25" s="26">
        <f t="shared" si="3"/>
        <v>2</v>
      </c>
      <c r="T25" s="4"/>
      <c r="U25" s="4"/>
      <c r="V25" s="4"/>
      <c r="W25" s="5"/>
      <c r="X25" s="39"/>
    </row>
    <row r="26" spans="2:24" ht="28.8" x14ac:dyDescent="0.3">
      <c r="D26" s="7">
        <v>17</v>
      </c>
      <c r="E26" s="2">
        <v>70</v>
      </c>
      <c r="F26" s="2" t="s">
        <v>2</v>
      </c>
      <c r="G26" s="3" t="s">
        <v>145</v>
      </c>
      <c r="H26" s="8" t="s">
        <v>186</v>
      </c>
      <c r="I26" s="3">
        <v>24</v>
      </c>
      <c r="J26" s="3"/>
      <c r="K26" s="3"/>
      <c r="L26" s="3">
        <f t="shared" si="0"/>
        <v>24</v>
      </c>
      <c r="M26" s="48">
        <v>9</v>
      </c>
      <c r="N26" s="22">
        <f t="shared" si="1"/>
        <v>15</v>
      </c>
      <c r="O26" s="24"/>
      <c r="P26" s="21">
        <f t="shared" si="2"/>
        <v>9</v>
      </c>
      <c r="Q26" s="21"/>
      <c r="R26" s="21"/>
      <c r="S26" s="26">
        <f t="shared" si="3"/>
        <v>15</v>
      </c>
      <c r="T26" s="4"/>
      <c r="U26" s="4"/>
      <c r="V26" s="4"/>
      <c r="W26" s="5"/>
      <c r="X26" s="40" t="s">
        <v>205</v>
      </c>
    </row>
    <row r="27" spans="2:24" ht="15" x14ac:dyDescent="0.3">
      <c r="D27" s="7">
        <v>18</v>
      </c>
      <c r="E27" s="2">
        <v>71</v>
      </c>
      <c r="F27" s="2" t="s">
        <v>2</v>
      </c>
      <c r="G27" s="3" t="s">
        <v>146</v>
      </c>
      <c r="H27" s="8" t="s">
        <v>186</v>
      </c>
      <c r="I27" s="3">
        <v>19</v>
      </c>
      <c r="J27" s="3"/>
      <c r="K27" s="3"/>
      <c r="L27" s="3">
        <f t="shared" si="0"/>
        <v>19</v>
      </c>
      <c r="M27" s="48"/>
      <c r="N27" s="22">
        <f t="shared" si="1"/>
        <v>19</v>
      </c>
      <c r="O27" s="24"/>
      <c r="P27" s="21">
        <f t="shared" si="2"/>
        <v>0</v>
      </c>
      <c r="Q27" s="21"/>
      <c r="R27" s="21"/>
      <c r="S27" s="26">
        <f t="shared" si="3"/>
        <v>19</v>
      </c>
      <c r="T27" s="4"/>
      <c r="U27" s="4"/>
      <c r="V27" s="4"/>
      <c r="W27" s="5"/>
      <c r="X27" s="39"/>
    </row>
    <row r="28" spans="2:24" ht="15" x14ac:dyDescent="0.3">
      <c r="D28" s="7">
        <v>19</v>
      </c>
      <c r="E28" s="2">
        <v>72</v>
      </c>
      <c r="F28" s="2" t="s">
        <v>2</v>
      </c>
      <c r="G28" s="3" t="s">
        <v>147</v>
      </c>
      <c r="H28" s="8" t="s">
        <v>186</v>
      </c>
      <c r="I28" s="3">
        <v>5</v>
      </c>
      <c r="J28" s="3"/>
      <c r="K28" s="3"/>
      <c r="L28" s="3">
        <f t="shared" si="0"/>
        <v>5</v>
      </c>
      <c r="M28" s="48"/>
      <c r="N28" s="22">
        <f t="shared" si="1"/>
        <v>5</v>
      </c>
      <c r="O28" s="24"/>
      <c r="P28" s="21">
        <f t="shared" si="2"/>
        <v>0</v>
      </c>
      <c r="Q28" s="21"/>
      <c r="R28" s="21"/>
      <c r="S28" s="26">
        <f t="shared" si="3"/>
        <v>5</v>
      </c>
      <c r="T28" s="4"/>
      <c r="U28" s="4"/>
      <c r="V28" s="4"/>
      <c r="W28" s="5"/>
      <c r="X28" s="39"/>
    </row>
    <row r="29" spans="2:24" ht="15" x14ac:dyDescent="0.3">
      <c r="B29" s="10">
        <f>SUM(L10:L29)</f>
        <v>446</v>
      </c>
      <c r="C29" s="10" t="s">
        <v>20</v>
      </c>
      <c r="D29" s="7">
        <v>20</v>
      </c>
      <c r="E29" s="2">
        <v>74</v>
      </c>
      <c r="F29" s="2" t="s">
        <v>2</v>
      </c>
      <c r="G29" s="3" t="s">
        <v>148</v>
      </c>
      <c r="H29" s="8" t="s">
        <v>186</v>
      </c>
      <c r="I29" s="3">
        <v>29</v>
      </c>
      <c r="J29" s="3"/>
      <c r="K29" s="3"/>
      <c r="L29" s="3">
        <f t="shared" si="0"/>
        <v>29</v>
      </c>
      <c r="M29" s="48"/>
      <c r="N29" s="22">
        <f t="shared" si="1"/>
        <v>29</v>
      </c>
      <c r="O29" s="25"/>
      <c r="P29" s="21">
        <f t="shared" si="2"/>
        <v>0</v>
      </c>
      <c r="Q29" s="26"/>
      <c r="R29" s="26"/>
      <c r="S29" s="26">
        <f t="shared" si="3"/>
        <v>29</v>
      </c>
      <c r="T29" s="4"/>
      <c r="U29" s="4"/>
      <c r="V29" s="4"/>
      <c r="W29" s="5"/>
      <c r="X29" s="41"/>
    </row>
    <row r="30" spans="2:24" ht="15" x14ac:dyDescent="0.3">
      <c r="D30" s="7">
        <v>21</v>
      </c>
      <c r="E30" s="2">
        <v>73</v>
      </c>
      <c r="F30" s="2" t="s">
        <v>2</v>
      </c>
      <c r="G30" s="3" t="s">
        <v>149</v>
      </c>
      <c r="H30" s="8" t="s">
        <v>186</v>
      </c>
      <c r="I30" s="3">
        <v>22</v>
      </c>
      <c r="J30" s="3"/>
      <c r="K30" s="3"/>
      <c r="L30" s="3">
        <f t="shared" si="0"/>
        <v>22</v>
      </c>
      <c r="M30" s="48"/>
      <c r="N30" s="22">
        <f t="shared" si="1"/>
        <v>22</v>
      </c>
      <c r="O30" s="24"/>
      <c r="P30" s="21">
        <f t="shared" si="2"/>
        <v>0</v>
      </c>
      <c r="Q30" s="21"/>
      <c r="R30" s="21">
        <v>5</v>
      </c>
      <c r="S30" s="26">
        <f t="shared" si="3"/>
        <v>27</v>
      </c>
      <c r="T30" s="4"/>
      <c r="U30" s="4"/>
      <c r="V30" s="4"/>
      <c r="W30" s="5"/>
      <c r="X30" s="39"/>
    </row>
    <row r="31" spans="2:24" ht="15" x14ac:dyDescent="0.3">
      <c r="D31" s="7">
        <v>22</v>
      </c>
      <c r="E31" s="2">
        <v>166</v>
      </c>
      <c r="F31" s="2" t="s">
        <v>3</v>
      </c>
      <c r="G31" s="3" t="s">
        <v>150</v>
      </c>
      <c r="H31" s="8" t="s">
        <v>186</v>
      </c>
      <c r="I31" s="3">
        <v>46</v>
      </c>
      <c r="J31" s="3"/>
      <c r="K31" s="3"/>
      <c r="L31" s="3">
        <f t="shared" si="0"/>
        <v>46</v>
      </c>
      <c r="M31" s="48"/>
      <c r="N31" s="22">
        <f t="shared" si="1"/>
        <v>46</v>
      </c>
      <c r="O31" s="24"/>
      <c r="P31" s="21">
        <f t="shared" si="2"/>
        <v>0</v>
      </c>
      <c r="Q31" s="21"/>
      <c r="R31" s="21"/>
      <c r="S31" s="26">
        <f t="shared" si="3"/>
        <v>46</v>
      </c>
      <c r="T31" s="4"/>
      <c r="U31" s="4"/>
      <c r="V31" s="4"/>
      <c r="W31" s="5"/>
      <c r="X31" s="39"/>
    </row>
    <row r="32" spans="2:24" ht="15" x14ac:dyDescent="0.3">
      <c r="D32" s="7">
        <v>23</v>
      </c>
      <c r="E32" s="2"/>
      <c r="F32" s="2"/>
      <c r="G32" s="3" t="s">
        <v>151</v>
      </c>
      <c r="H32" s="8" t="s">
        <v>186</v>
      </c>
      <c r="I32" s="3">
        <v>27</v>
      </c>
      <c r="J32" s="3"/>
      <c r="K32" s="3"/>
      <c r="L32" s="3">
        <f t="shared" si="0"/>
        <v>27</v>
      </c>
      <c r="M32" s="48"/>
      <c r="N32" s="22">
        <f t="shared" si="1"/>
        <v>27</v>
      </c>
      <c r="O32" s="24"/>
      <c r="P32" s="21">
        <f t="shared" si="2"/>
        <v>0</v>
      </c>
      <c r="Q32" s="21"/>
      <c r="R32" s="21"/>
      <c r="S32" s="26">
        <f t="shared" si="3"/>
        <v>27</v>
      </c>
      <c r="T32" s="4"/>
      <c r="U32" s="4"/>
      <c r="V32" s="4"/>
      <c r="W32" s="5"/>
      <c r="X32" s="39"/>
    </row>
    <row r="33" spans="2:24" ht="15" x14ac:dyDescent="0.3">
      <c r="D33" s="7">
        <v>24</v>
      </c>
      <c r="E33" s="2"/>
      <c r="F33" s="2"/>
      <c r="G33" s="3" t="s">
        <v>152</v>
      </c>
      <c r="H33" s="8" t="s">
        <v>186</v>
      </c>
      <c r="I33" s="3">
        <v>32</v>
      </c>
      <c r="J33" s="3"/>
      <c r="K33" s="3"/>
      <c r="L33" s="3">
        <f t="shared" si="0"/>
        <v>32</v>
      </c>
      <c r="M33" s="48"/>
      <c r="N33" s="22">
        <f t="shared" si="1"/>
        <v>32</v>
      </c>
      <c r="O33" s="24"/>
      <c r="P33" s="21">
        <f t="shared" si="2"/>
        <v>0</v>
      </c>
      <c r="Q33" s="21"/>
      <c r="R33" s="21"/>
      <c r="S33" s="26">
        <f t="shared" si="3"/>
        <v>32</v>
      </c>
      <c r="T33" s="4"/>
      <c r="U33" s="4"/>
      <c r="V33" s="4"/>
      <c r="W33" s="5"/>
      <c r="X33" s="39"/>
    </row>
    <row r="34" spans="2:24" ht="15" x14ac:dyDescent="0.3">
      <c r="D34" s="7">
        <v>25</v>
      </c>
      <c r="E34" s="2"/>
      <c r="F34" s="2"/>
      <c r="G34" s="3" t="s">
        <v>153</v>
      </c>
      <c r="H34" s="8" t="s">
        <v>186</v>
      </c>
      <c r="I34" s="3">
        <v>30</v>
      </c>
      <c r="J34" s="3"/>
      <c r="K34" s="3"/>
      <c r="L34" s="3">
        <f t="shared" si="0"/>
        <v>30</v>
      </c>
      <c r="M34" s="48">
        <v>11</v>
      </c>
      <c r="N34" s="22">
        <f t="shared" si="1"/>
        <v>19</v>
      </c>
      <c r="O34" s="24"/>
      <c r="P34" s="21">
        <f t="shared" si="2"/>
        <v>11</v>
      </c>
      <c r="Q34" s="21"/>
      <c r="R34" s="21"/>
      <c r="S34" s="26">
        <f t="shared" si="3"/>
        <v>19</v>
      </c>
      <c r="T34" s="4"/>
      <c r="U34" s="4"/>
      <c r="V34" s="4"/>
      <c r="W34" s="5"/>
      <c r="X34" s="39"/>
    </row>
    <row r="35" spans="2:24" ht="15" x14ac:dyDescent="0.3">
      <c r="D35" s="7">
        <v>26</v>
      </c>
      <c r="E35" s="2"/>
      <c r="F35" s="2"/>
      <c r="G35" s="3" t="s">
        <v>154</v>
      </c>
      <c r="H35" s="8" t="s">
        <v>186</v>
      </c>
      <c r="I35" s="3">
        <v>31</v>
      </c>
      <c r="J35" s="3"/>
      <c r="K35" s="3"/>
      <c r="L35" s="3">
        <f t="shared" si="0"/>
        <v>31</v>
      </c>
      <c r="M35" s="48">
        <v>8</v>
      </c>
      <c r="N35" s="22">
        <f t="shared" si="1"/>
        <v>23</v>
      </c>
      <c r="O35" s="24"/>
      <c r="P35" s="21">
        <f t="shared" si="2"/>
        <v>8</v>
      </c>
      <c r="Q35" s="21"/>
      <c r="R35" s="21"/>
      <c r="S35" s="26">
        <f t="shared" si="3"/>
        <v>23</v>
      </c>
      <c r="T35" s="4"/>
      <c r="U35" s="4"/>
      <c r="V35" s="4"/>
      <c r="W35" s="5"/>
      <c r="X35" s="39"/>
    </row>
    <row r="36" spans="2:24" ht="15" x14ac:dyDescent="0.3">
      <c r="D36" s="7">
        <v>27</v>
      </c>
      <c r="E36" s="2"/>
      <c r="F36" s="2"/>
      <c r="G36" s="3" t="s">
        <v>155</v>
      </c>
      <c r="H36" s="8" t="s">
        <v>186</v>
      </c>
      <c r="I36" s="3">
        <v>28</v>
      </c>
      <c r="J36" s="3"/>
      <c r="K36" s="3"/>
      <c r="L36" s="3">
        <f t="shared" si="0"/>
        <v>28</v>
      </c>
      <c r="M36" s="48">
        <v>6</v>
      </c>
      <c r="N36" s="22">
        <f t="shared" si="1"/>
        <v>22</v>
      </c>
      <c r="O36" s="24"/>
      <c r="P36" s="21">
        <f t="shared" si="2"/>
        <v>6</v>
      </c>
      <c r="Q36" s="21"/>
      <c r="R36" s="21"/>
      <c r="S36" s="26">
        <f t="shared" si="3"/>
        <v>22</v>
      </c>
      <c r="T36" s="4"/>
      <c r="U36" s="4"/>
      <c r="V36" s="4"/>
      <c r="W36" s="5"/>
      <c r="X36" s="39"/>
    </row>
    <row r="37" spans="2:24" ht="15" x14ac:dyDescent="0.3">
      <c r="D37" s="7">
        <v>28</v>
      </c>
      <c r="E37" s="2"/>
      <c r="F37" s="2"/>
      <c r="G37" s="3" t="s">
        <v>156</v>
      </c>
      <c r="H37" s="8" t="s">
        <v>186</v>
      </c>
      <c r="I37" s="3">
        <v>17</v>
      </c>
      <c r="J37" s="3"/>
      <c r="K37" s="3"/>
      <c r="L37" s="3">
        <f t="shared" si="0"/>
        <v>17</v>
      </c>
      <c r="M37" s="48">
        <v>17</v>
      </c>
      <c r="N37" s="22">
        <f t="shared" si="1"/>
        <v>0</v>
      </c>
      <c r="O37" s="24"/>
      <c r="P37" s="21">
        <f t="shared" si="2"/>
        <v>17</v>
      </c>
      <c r="Q37" s="21"/>
      <c r="R37" s="21"/>
      <c r="S37" s="26">
        <f t="shared" si="3"/>
        <v>0</v>
      </c>
      <c r="T37" s="4"/>
      <c r="U37" s="4"/>
      <c r="V37" s="4"/>
      <c r="W37" s="5"/>
      <c r="X37" s="39"/>
    </row>
    <row r="38" spans="2:24" ht="15" x14ac:dyDescent="0.3">
      <c r="D38" s="7">
        <v>29</v>
      </c>
      <c r="E38" s="2"/>
      <c r="F38" s="2"/>
      <c r="G38" s="3" t="s">
        <v>157</v>
      </c>
      <c r="H38" s="8" t="s">
        <v>186</v>
      </c>
      <c r="I38" s="3">
        <v>20</v>
      </c>
      <c r="J38" s="3"/>
      <c r="K38" s="3"/>
      <c r="L38" s="3">
        <f t="shared" si="0"/>
        <v>20</v>
      </c>
      <c r="M38" s="48"/>
      <c r="N38" s="22">
        <f t="shared" si="1"/>
        <v>20</v>
      </c>
      <c r="O38" s="24"/>
      <c r="P38" s="21">
        <f t="shared" si="2"/>
        <v>0</v>
      </c>
      <c r="Q38" s="21"/>
      <c r="R38" s="21"/>
      <c r="S38" s="26">
        <f t="shared" si="3"/>
        <v>20</v>
      </c>
      <c r="T38" s="4"/>
      <c r="U38" s="4"/>
      <c r="V38" s="4"/>
      <c r="W38" s="5"/>
      <c r="X38" s="39"/>
    </row>
    <row r="39" spans="2:24" ht="15" x14ac:dyDescent="0.3">
      <c r="B39" s="10">
        <f>SUM(I10:I39)</f>
        <v>735</v>
      </c>
      <c r="C39" s="10" t="s">
        <v>20</v>
      </c>
      <c r="D39" s="7">
        <v>30</v>
      </c>
      <c r="E39" s="2"/>
      <c r="F39" s="2"/>
      <c r="G39" s="3" t="s">
        <v>158</v>
      </c>
      <c r="H39" s="8" t="s">
        <v>186</v>
      </c>
      <c r="I39" s="3">
        <v>27</v>
      </c>
      <c r="J39" s="3"/>
      <c r="K39" s="3"/>
      <c r="L39" s="3">
        <f t="shared" si="0"/>
        <v>27</v>
      </c>
      <c r="M39" s="48">
        <v>4</v>
      </c>
      <c r="N39" s="22">
        <f t="shared" si="1"/>
        <v>23</v>
      </c>
      <c r="O39" s="24"/>
      <c r="P39" s="21">
        <f t="shared" si="2"/>
        <v>4</v>
      </c>
      <c r="Q39" s="21"/>
      <c r="R39" s="21"/>
      <c r="S39" s="26">
        <f t="shared" si="3"/>
        <v>23</v>
      </c>
      <c r="T39" s="4"/>
      <c r="U39" s="4"/>
      <c r="V39" s="4"/>
      <c r="W39" s="5"/>
      <c r="X39" s="39"/>
    </row>
    <row r="40" spans="2:24" ht="15" x14ac:dyDescent="0.3">
      <c r="D40" s="7">
        <v>31</v>
      </c>
      <c r="E40" s="2"/>
      <c r="F40" s="2"/>
      <c r="G40" s="3" t="s">
        <v>159</v>
      </c>
      <c r="H40" s="8" t="s">
        <v>186</v>
      </c>
      <c r="I40" s="3">
        <v>23</v>
      </c>
      <c r="J40" s="3"/>
      <c r="K40" s="3"/>
      <c r="L40" s="3">
        <f t="shared" si="0"/>
        <v>23</v>
      </c>
      <c r="M40" s="48"/>
      <c r="N40" s="22">
        <f t="shared" si="1"/>
        <v>23</v>
      </c>
      <c r="O40" s="24"/>
      <c r="P40" s="21">
        <f t="shared" si="2"/>
        <v>0</v>
      </c>
      <c r="Q40" s="21"/>
      <c r="R40" s="21"/>
      <c r="S40" s="26">
        <f t="shared" si="3"/>
        <v>23</v>
      </c>
      <c r="T40" s="4"/>
      <c r="U40" s="4"/>
      <c r="V40" s="4"/>
      <c r="W40" s="5"/>
      <c r="X40" s="39"/>
    </row>
    <row r="41" spans="2:24" ht="15" x14ac:dyDescent="0.3">
      <c r="D41" s="7">
        <v>32</v>
      </c>
      <c r="E41" s="2"/>
      <c r="F41" s="2"/>
      <c r="G41" s="3" t="s">
        <v>160</v>
      </c>
      <c r="H41" s="8" t="s">
        <v>186</v>
      </c>
      <c r="I41" s="3">
        <f>12+1</f>
        <v>13</v>
      </c>
      <c r="J41" s="3"/>
      <c r="K41" s="3"/>
      <c r="L41" s="3">
        <f t="shared" si="0"/>
        <v>13</v>
      </c>
      <c r="M41" s="48">
        <v>13</v>
      </c>
      <c r="N41" s="22">
        <f t="shared" si="1"/>
        <v>0</v>
      </c>
      <c r="O41" s="24"/>
      <c r="P41" s="21">
        <f t="shared" si="2"/>
        <v>13</v>
      </c>
      <c r="Q41" s="21"/>
      <c r="R41" s="21"/>
      <c r="S41" s="26">
        <f t="shared" si="3"/>
        <v>0</v>
      </c>
      <c r="T41" s="4"/>
      <c r="U41" s="4"/>
      <c r="V41" s="4"/>
      <c r="W41" s="5"/>
      <c r="X41" s="39"/>
    </row>
    <row r="42" spans="2:24" ht="15.6" thickBot="1" x14ac:dyDescent="0.35">
      <c r="D42" s="7">
        <v>33</v>
      </c>
      <c r="E42" s="2"/>
      <c r="F42" s="2"/>
      <c r="G42" s="3" t="s">
        <v>161</v>
      </c>
      <c r="H42" s="8" t="s">
        <v>186</v>
      </c>
      <c r="I42" s="3">
        <v>18</v>
      </c>
      <c r="J42" s="3"/>
      <c r="K42" s="3"/>
      <c r="L42" s="3">
        <f t="shared" si="0"/>
        <v>18</v>
      </c>
      <c r="M42" s="48">
        <v>5</v>
      </c>
      <c r="N42" s="22">
        <f t="shared" si="1"/>
        <v>13</v>
      </c>
      <c r="O42" s="24"/>
      <c r="P42" s="21">
        <f t="shared" si="2"/>
        <v>5</v>
      </c>
      <c r="Q42" s="21"/>
      <c r="R42" s="21"/>
      <c r="S42" s="26">
        <f t="shared" si="3"/>
        <v>13</v>
      </c>
      <c r="T42" s="4"/>
      <c r="U42" s="4"/>
      <c r="V42" s="4"/>
      <c r="W42" s="5"/>
      <c r="X42" s="39"/>
    </row>
    <row r="43" spans="2:24" ht="16.2" thickTop="1" thickBot="1" x14ac:dyDescent="0.35">
      <c r="C43" s="27" t="s">
        <v>189</v>
      </c>
      <c r="D43" s="7">
        <v>34</v>
      </c>
      <c r="E43" s="2"/>
      <c r="F43" s="2"/>
      <c r="G43" s="3" t="s">
        <v>162</v>
      </c>
      <c r="H43" s="29" t="s">
        <v>186</v>
      </c>
      <c r="I43" s="3">
        <f>18+4</f>
        <v>22</v>
      </c>
      <c r="J43" s="28"/>
      <c r="K43" s="28"/>
      <c r="L43" s="3">
        <f t="shared" si="0"/>
        <v>22</v>
      </c>
      <c r="M43" s="48">
        <v>3</v>
      </c>
      <c r="N43" s="22">
        <f t="shared" si="1"/>
        <v>19</v>
      </c>
      <c r="O43" s="24"/>
      <c r="P43" s="21">
        <f t="shared" si="2"/>
        <v>3</v>
      </c>
      <c r="Q43" s="21"/>
      <c r="R43" s="21"/>
      <c r="S43" s="26">
        <f t="shared" si="3"/>
        <v>19</v>
      </c>
      <c r="T43" s="4"/>
      <c r="U43" s="4"/>
      <c r="V43" s="4"/>
      <c r="W43" s="5"/>
      <c r="X43" s="39"/>
    </row>
    <row r="44" spans="2:24" ht="15.6" thickTop="1" x14ac:dyDescent="0.3">
      <c r="C44" s="27" t="s">
        <v>190</v>
      </c>
      <c r="D44" s="7">
        <v>35</v>
      </c>
      <c r="E44" s="2"/>
      <c r="F44" s="2"/>
      <c r="G44" s="3" t="s">
        <v>163</v>
      </c>
      <c r="H44" s="29" t="s">
        <v>186</v>
      </c>
      <c r="I44" s="3">
        <f>26+2</f>
        <v>28</v>
      </c>
      <c r="J44" s="28"/>
      <c r="K44" s="28"/>
      <c r="L44" s="3">
        <f t="shared" si="0"/>
        <v>28</v>
      </c>
      <c r="M44" s="48">
        <v>4</v>
      </c>
      <c r="N44" s="22">
        <f t="shared" si="1"/>
        <v>24</v>
      </c>
      <c r="O44" s="24"/>
      <c r="P44" s="21">
        <f t="shared" si="2"/>
        <v>4</v>
      </c>
      <c r="Q44" s="21"/>
      <c r="R44" s="21"/>
      <c r="S44" s="26">
        <f t="shared" si="3"/>
        <v>24</v>
      </c>
      <c r="T44" s="4"/>
      <c r="U44" s="4"/>
      <c r="V44" s="4"/>
      <c r="W44" s="5"/>
      <c r="X44" s="39"/>
    </row>
    <row r="45" spans="2:24" ht="15" x14ac:dyDescent="0.3">
      <c r="D45" s="7">
        <v>36</v>
      </c>
      <c r="E45" s="2"/>
      <c r="F45" s="2"/>
      <c r="G45" s="3" t="s">
        <v>164</v>
      </c>
      <c r="H45" s="8" t="s">
        <v>186</v>
      </c>
      <c r="I45" s="3">
        <v>11</v>
      </c>
      <c r="J45" s="3"/>
      <c r="K45" s="3"/>
      <c r="L45" s="3">
        <f t="shared" si="0"/>
        <v>11</v>
      </c>
      <c r="M45" s="48">
        <v>1</v>
      </c>
      <c r="N45" s="22">
        <f t="shared" si="1"/>
        <v>10</v>
      </c>
      <c r="O45" s="24"/>
      <c r="P45" s="21">
        <f t="shared" si="2"/>
        <v>1</v>
      </c>
      <c r="Q45" s="21"/>
      <c r="R45" s="21"/>
      <c r="S45" s="26">
        <f t="shared" si="3"/>
        <v>10</v>
      </c>
      <c r="T45" s="4"/>
      <c r="U45" s="4"/>
      <c r="V45" s="4"/>
      <c r="W45" s="5"/>
      <c r="X45" s="39"/>
    </row>
    <row r="46" spans="2:24" ht="15" x14ac:dyDescent="0.3">
      <c r="D46" s="7">
        <v>37</v>
      </c>
      <c r="E46" s="2"/>
      <c r="F46" s="2"/>
      <c r="G46" s="3" t="s">
        <v>165</v>
      </c>
      <c r="H46" s="8" t="s">
        <v>186</v>
      </c>
      <c r="I46" s="3">
        <v>18</v>
      </c>
      <c r="J46" s="3"/>
      <c r="K46" s="3"/>
      <c r="L46" s="3">
        <f t="shared" si="0"/>
        <v>18</v>
      </c>
      <c r="M46" s="48">
        <v>5</v>
      </c>
      <c r="N46" s="22">
        <f t="shared" si="1"/>
        <v>13</v>
      </c>
      <c r="O46" s="24"/>
      <c r="P46" s="21">
        <f t="shared" si="2"/>
        <v>5</v>
      </c>
      <c r="Q46" s="21"/>
      <c r="R46" s="21"/>
      <c r="S46" s="26">
        <f t="shared" si="3"/>
        <v>13</v>
      </c>
      <c r="T46" s="4"/>
      <c r="U46" s="4"/>
      <c r="V46" s="4"/>
      <c r="W46" s="5"/>
      <c r="X46" s="39"/>
    </row>
    <row r="47" spans="2:24" ht="15" x14ac:dyDescent="0.3">
      <c r="D47" s="7">
        <v>38</v>
      </c>
      <c r="E47" s="2"/>
      <c r="F47" s="2"/>
      <c r="G47" s="3" t="s">
        <v>166</v>
      </c>
      <c r="H47" s="8" t="s">
        <v>186</v>
      </c>
      <c r="I47" s="3">
        <v>26</v>
      </c>
      <c r="J47" s="3"/>
      <c r="K47" s="3"/>
      <c r="L47" s="3">
        <f t="shared" si="0"/>
        <v>26</v>
      </c>
      <c r="M47" s="48"/>
      <c r="N47" s="22">
        <f t="shared" si="1"/>
        <v>26</v>
      </c>
      <c r="O47" s="24"/>
      <c r="P47" s="21">
        <f t="shared" si="2"/>
        <v>0</v>
      </c>
      <c r="Q47" s="21"/>
      <c r="R47" s="21"/>
      <c r="S47" s="26">
        <f t="shared" si="3"/>
        <v>26</v>
      </c>
      <c r="T47" s="4"/>
      <c r="U47" s="4"/>
      <c r="V47" s="4"/>
      <c r="W47" s="5"/>
      <c r="X47" s="39"/>
    </row>
    <row r="48" spans="2:24" ht="15.6" thickBot="1" x14ac:dyDescent="0.35">
      <c r="D48" s="7">
        <v>39</v>
      </c>
      <c r="E48" s="2"/>
      <c r="F48" s="2"/>
      <c r="G48" s="3" t="s">
        <v>167</v>
      </c>
      <c r="H48" s="8" t="s">
        <v>186</v>
      </c>
      <c r="I48" s="3">
        <v>12</v>
      </c>
      <c r="J48" s="3"/>
      <c r="K48" s="3"/>
      <c r="L48" s="3">
        <f t="shared" si="0"/>
        <v>12</v>
      </c>
      <c r="M48" s="48">
        <v>8</v>
      </c>
      <c r="N48" s="22">
        <f t="shared" si="1"/>
        <v>4</v>
      </c>
      <c r="O48" s="24"/>
      <c r="P48" s="21">
        <f t="shared" si="2"/>
        <v>8</v>
      </c>
      <c r="Q48" s="21"/>
      <c r="R48" s="21"/>
      <c r="S48" s="26">
        <f t="shared" si="3"/>
        <v>4</v>
      </c>
      <c r="T48" s="4"/>
      <c r="U48" s="4"/>
      <c r="V48" s="4"/>
      <c r="W48" s="5"/>
      <c r="X48" s="39"/>
    </row>
    <row r="49" spans="1:27" ht="15.6" thickTop="1" x14ac:dyDescent="0.3">
      <c r="A49" s="10" t="s">
        <v>20</v>
      </c>
      <c r="B49" s="10">
        <v>924</v>
      </c>
      <c r="C49" s="27" t="s">
        <v>191</v>
      </c>
      <c r="D49" s="7">
        <v>40</v>
      </c>
      <c r="E49" s="2"/>
      <c r="F49" s="2"/>
      <c r="G49" s="3" t="s">
        <v>168</v>
      </c>
      <c r="H49" s="29" t="s">
        <v>186</v>
      </c>
      <c r="I49" s="3">
        <f>16+3</f>
        <v>19</v>
      </c>
      <c r="J49" s="28"/>
      <c r="K49" s="28"/>
      <c r="L49" s="3">
        <f t="shared" si="0"/>
        <v>19</v>
      </c>
      <c r="M49" s="48">
        <v>4</v>
      </c>
      <c r="N49" s="22">
        <f t="shared" si="1"/>
        <v>15</v>
      </c>
      <c r="O49" s="24"/>
      <c r="P49" s="21">
        <f t="shared" si="2"/>
        <v>4</v>
      </c>
      <c r="Q49" s="21"/>
      <c r="R49" s="21"/>
      <c r="S49" s="26">
        <f t="shared" si="3"/>
        <v>15</v>
      </c>
      <c r="T49" s="4"/>
      <c r="U49" s="4"/>
      <c r="V49" s="4"/>
      <c r="W49" s="5"/>
      <c r="X49" s="39"/>
    </row>
    <row r="50" spans="1:27" ht="15" x14ac:dyDescent="0.3">
      <c r="D50" s="7">
        <v>41</v>
      </c>
      <c r="E50" s="2"/>
      <c r="F50" s="2"/>
      <c r="G50" s="3" t="s">
        <v>169</v>
      </c>
      <c r="H50" s="30" t="s">
        <v>186</v>
      </c>
      <c r="I50" s="3">
        <v>30</v>
      </c>
      <c r="J50" s="31"/>
      <c r="K50" s="31"/>
      <c r="L50" s="3">
        <f t="shared" si="0"/>
        <v>30</v>
      </c>
      <c r="M50" s="48">
        <v>8</v>
      </c>
      <c r="N50" s="22">
        <f t="shared" si="1"/>
        <v>22</v>
      </c>
      <c r="O50" s="24"/>
      <c r="P50" s="21">
        <f t="shared" si="2"/>
        <v>8</v>
      </c>
      <c r="Q50" s="21"/>
      <c r="R50" s="21"/>
      <c r="S50" s="26">
        <f t="shared" si="3"/>
        <v>22</v>
      </c>
      <c r="T50" s="4"/>
      <c r="U50" s="4"/>
      <c r="V50" s="4"/>
      <c r="W50" s="5"/>
      <c r="X50" s="39"/>
    </row>
    <row r="51" spans="1:27" ht="15" x14ac:dyDescent="0.3">
      <c r="D51" s="7">
        <v>42</v>
      </c>
      <c r="E51" s="2"/>
      <c r="F51" s="2"/>
      <c r="G51" s="3" t="s">
        <v>170</v>
      </c>
      <c r="H51" s="8" t="s">
        <v>186</v>
      </c>
      <c r="I51" s="3">
        <v>29</v>
      </c>
      <c r="J51" s="3"/>
      <c r="K51" s="3"/>
      <c r="L51" s="3">
        <f t="shared" si="0"/>
        <v>29</v>
      </c>
      <c r="M51" s="48"/>
      <c r="N51" s="22">
        <f t="shared" si="1"/>
        <v>29</v>
      </c>
      <c r="O51" s="24"/>
      <c r="P51" s="21">
        <f t="shared" si="2"/>
        <v>0</v>
      </c>
      <c r="Q51" s="21"/>
      <c r="R51" s="21"/>
      <c r="S51" s="26">
        <f t="shared" si="3"/>
        <v>29</v>
      </c>
      <c r="T51" s="4"/>
      <c r="U51" s="4"/>
      <c r="V51" s="4"/>
      <c r="W51" s="5"/>
      <c r="X51" s="39"/>
    </row>
    <row r="52" spans="1:27" ht="15.6" thickBot="1" x14ac:dyDescent="0.35">
      <c r="D52" s="7">
        <v>43</v>
      </c>
      <c r="E52" s="2"/>
      <c r="F52" s="2"/>
      <c r="G52" s="3" t="s">
        <v>171</v>
      </c>
      <c r="H52" s="8" t="s">
        <v>186</v>
      </c>
      <c r="I52" s="3">
        <v>21</v>
      </c>
      <c r="J52" s="3"/>
      <c r="K52" s="3"/>
      <c r="L52" s="3">
        <f t="shared" si="0"/>
        <v>21</v>
      </c>
      <c r="M52" s="48">
        <v>1</v>
      </c>
      <c r="N52" s="22">
        <f t="shared" si="1"/>
        <v>20</v>
      </c>
      <c r="O52" s="24"/>
      <c r="P52" s="21">
        <f t="shared" si="2"/>
        <v>1</v>
      </c>
      <c r="Q52" s="21"/>
      <c r="R52" s="21"/>
      <c r="S52" s="26">
        <f t="shared" si="3"/>
        <v>20</v>
      </c>
      <c r="T52" s="4"/>
      <c r="U52" s="4"/>
      <c r="V52" s="4"/>
      <c r="W52" s="5"/>
      <c r="X52" s="39"/>
    </row>
    <row r="53" spans="1:27" ht="15.6" thickTop="1" x14ac:dyDescent="0.3">
      <c r="C53" s="27" t="s">
        <v>192</v>
      </c>
      <c r="D53" s="7">
        <v>44</v>
      </c>
      <c r="E53" s="2"/>
      <c r="F53" s="2"/>
      <c r="G53" s="3" t="s">
        <v>172</v>
      </c>
      <c r="H53" s="29" t="s">
        <v>186</v>
      </c>
      <c r="I53" s="3">
        <f>4+14</f>
        <v>18</v>
      </c>
      <c r="J53" s="3"/>
      <c r="K53" s="3"/>
      <c r="L53" s="3">
        <f t="shared" si="0"/>
        <v>18</v>
      </c>
      <c r="M53" s="48">
        <v>18</v>
      </c>
      <c r="N53" s="22">
        <f t="shared" si="1"/>
        <v>0</v>
      </c>
      <c r="O53" s="24"/>
      <c r="P53" s="21">
        <f t="shared" si="2"/>
        <v>18</v>
      </c>
      <c r="Q53" s="21"/>
      <c r="R53" s="21"/>
      <c r="S53" s="26">
        <f t="shared" si="3"/>
        <v>0</v>
      </c>
      <c r="T53" s="4"/>
      <c r="U53" s="4"/>
      <c r="V53" s="4"/>
      <c r="W53" s="5"/>
      <c r="X53" s="39"/>
    </row>
    <row r="54" spans="1:27" ht="15" x14ac:dyDescent="0.3">
      <c r="C54">
        <v>1</v>
      </c>
      <c r="D54" s="7">
        <v>45</v>
      </c>
      <c r="E54" s="2"/>
      <c r="F54" s="2"/>
      <c r="G54" s="3" t="s">
        <v>173</v>
      </c>
      <c r="H54" s="8" t="s">
        <v>186</v>
      </c>
      <c r="I54" s="3">
        <v>10</v>
      </c>
      <c r="J54" s="3"/>
      <c r="K54" s="3"/>
      <c r="L54" s="3">
        <f t="shared" si="0"/>
        <v>10</v>
      </c>
      <c r="M54" s="48">
        <v>22</v>
      </c>
      <c r="N54" s="38">
        <f t="shared" si="1"/>
        <v>-12</v>
      </c>
      <c r="O54" s="24"/>
      <c r="P54" s="21">
        <f>M54+N54</f>
        <v>10</v>
      </c>
      <c r="Q54" s="21"/>
      <c r="R54" s="21">
        <v>1</v>
      </c>
      <c r="S54" s="50">
        <f t="shared" si="3"/>
        <v>-11</v>
      </c>
      <c r="T54" s="42"/>
      <c r="U54" s="42"/>
      <c r="V54" s="42"/>
      <c r="W54" s="43"/>
      <c r="X54" s="44" t="s">
        <v>202</v>
      </c>
    </row>
    <row r="55" spans="1:27" ht="15" x14ac:dyDescent="0.3">
      <c r="D55" s="7">
        <v>46</v>
      </c>
      <c r="E55" s="2"/>
      <c r="F55" s="2"/>
      <c r="G55" s="3" t="s">
        <v>174</v>
      </c>
      <c r="H55" s="8" t="s">
        <v>186</v>
      </c>
      <c r="I55" s="3">
        <v>12</v>
      </c>
      <c r="J55" s="3"/>
      <c r="K55" s="3"/>
      <c r="L55" s="3">
        <f t="shared" si="0"/>
        <v>12</v>
      </c>
      <c r="M55" s="48"/>
      <c r="N55" s="22">
        <f t="shared" si="1"/>
        <v>12</v>
      </c>
      <c r="O55" s="24"/>
      <c r="P55" s="21">
        <f t="shared" si="2"/>
        <v>0</v>
      </c>
      <c r="Q55" s="21"/>
      <c r="R55" s="21"/>
      <c r="S55" s="26">
        <f t="shared" si="3"/>
        <v>12</v>
      </c>
      <c r="T55" s="4"/>
      <c r="U55" s="4"/>
      <c r="V55" s="4"/>
      <c r="W55" s="5"/>
      <c r="X55" s="39"/>
      <c r="AA55">
        <f>57/4</f>
        <v>14.25</v>
      </c>
    </row>
    <row r="56" spans="1:27" ht="15.6" thickBot="1" x14ac:dyDescent="0.35">
      <c r="D56" s="7">
        <v>47</v>
      </c>
      <c r="E56" s="2"/>
      <c r="F56" s="2"/>
      <c r="G56" s="3" t="s">
        <v>175</v>
      </c>
      <c r="H56" s="8" t="s">
        <v>186</v>
      </c>
      <c r="I56" s="3">
        <v>8</v>
      </c>
      <c r="J56" s="3"/>
      <c r="K56" s="3"/>
      <c r="L56" s="3">
        <f t="shared" si="0"/>
        <v>8</v>
      </c>
      <c r="M56" s="48">
        <v>1</v>
      </c>
      <c r="N56" s="22">
        <f t="shared" si="1"/>
        <v>7</v>
      </c>
      <c r="O56" s="24"/>
      <c r="P56" s="21">
        <f t="shared" si="2"/>
        <v>1</v>
      </c>
      <c r="Q56" s="21"/>
      <c r="R56" s="21"/>
      <c r="S56" s="26">
        <f t="shared" si="3"/>
        <v>7</v>
      </c>
      <c r="T56" s="4"/>
      <c r="U56" s="4"/>
      <c r="V56" s="4"/>
      <c r="W56" s="5"/>
      <c r="X56" s="39"/>
    </row>
    <row r="57" spans="1:27" ht="16.2" thickTop="1" thickBot="1" x14ac:dyDescent="0.35">
      <c r="C57" s="27" t="s">
        <v>193</v>
      </c>
      <c r="D57" s="7">
        <v>48</v>
      </c>
      <c r="E57" s="2"/>
      <c r="F57" s="2"/>
      <c r="G57" s="3" t="s">
        <v>176</v>
      </c>
      <c r="H57" s="29" t="s">
        <v>186</v>
      </c>
      <c r="I57" s="3">
        <f>13+17</f>
        <v>30</v>
      </c>
      <c r="J57" s="28"/>
      <c r="K57" s="28"/>
      <c r="L57" s="3">
        <f t="shared" si="0"/>
        <v>30</v>
      </c>
      <c r="M57" s="48">
        <v>17</v>
      </c>
      <c r="N57" s="22">
        <f t="shared" si="1"/>
        <v>13</v>
      </c>
      <c r="O57" s="24"/>
      <c r="P57" s="21">
        <f t="shared" si="2"/>
        <v>17</v>
      </c>
      <c r="Q57" s="21"/>
      <c r="R57" s="21"/>
      <c r="S57" s="26">
        <f t="shared" si="3"/>
        <v>13</v>
      </c>
      <c r="T57" s="4"/>
      <c r="U57" s="4"/>
      <c r="V57" s="4"/>
      <c r="W57" s="5"/>
      <c r="X57" s="39"/>
    </row>
    <row r="58" spans="1:27" ht="15.6" thickTop="1" x14ac:dyDescent="0.3">
      <c r="C58" s="27" t="s">
        <v>194</v>
      </c>
      <c r="D58" s="7">
        <v>49</v>
      </c>
      <c r="E58" s="2"/>
      <c r="F58" s="2"/>
      <c r="G58" s="3" t="s">
        <v>177</v>
      </c>
      <c r="H58" s="29" t="s">
        <v>186</v>
      </c>
      <c r="I58" s="3">
        <f>23+7</f>
        <v>30</v>
      </c>
      <c r="J58" s="3"/>
      <c r="K58" s="3"/>
      <c r="L58" s="3">
        <f t="shared" si="0"/>
        <v>30</v>
      </c>
      <c r="M58" s="48">
        <v>3</v>
      </c>
      <c r="N58" s="22">
        <f t="shared" si="1"/>
        <v>27</v>
      </c>
      <c r="O58" s="24"/>
      <c r="P58" s="21">
        <f t="shared" si="2"/>
        <v>3</v>
      </c>
      <c r="Q58" s="21"/>
      <c r="R58" s="21"/>
      <c r="S58" s="26">
        <f t="shared" si="3"/>
        <v>27</v>
      </c>
      <c r="T58" s="4"/>
      <c r="U58" s="4"/>
      <c r="V58" s="4"/>
      <c r="W58" s="5"/>
      <c r="X58" s="39"/>
    </row>
    <row r="59" spans="1:27" ht="15" x14ac:dyDescent="0.3">
      <c r="D59" s="7">
        <v>50</v>
      </c>
      <c r="E59" s="2"/>
      <c r="F59" s="2"/>
      <c r="G59" s="3" t="s">
        <v>178</v>
      </c>
      <c r="H59" s="8" t="s">
        <v>186</v>
      </c>
      <c r="I59" s="3">
        <v>30</v>
      </c>
      <c r="J59" s="3"/>
      <c r="K59" s="3"/>
      <c r="L59" s="3">
        <f t="shared" si="0"/>
        <v>30</v>
      </c>
      <c r="M59" s="48">
        <v>4</v>
      </c>
      <c r="N59" s="22">
        <f t="shared" si="1"/>
        <v>26</v>
      </c>
      <c r="O59" s="24"/>
      <c r="P59" s="21">
        <f t="shared" si="2"/>
        <v>4</v>
      </c>
      <c r="Q59" s="21"/>
      <c r="R59" s="21"/>
      <c r="S59" s="26">
        <f t="shared" si="3"/>
        <v>26</v>
      </c>
      <c r="T59" s="4"/>
      <c r="U59" s="4"/>
      <c r="V59" s="4"/>
      <c r="W59" s="5"/>
      <c r="X59" s="39"/>
    </row>
    <row r="60" spans="1:27" ht="15" x14ac:dyDescent="0.3">
      <c r="D60" s="7">
        <v>51</v>
      </c>
      <c r="E60" s="2"/>
      <c r="F60" s="2"/>
      <c r="G60" s="3" t="s">
        <v>179</v>
      </c>
      <c r="H60" s="8" t="s">
        <v>186</v>
      </c>
      <c r="I60" s="3">
        <v>38</v>
      </c>
      <c r="J60" s="3"/>
      <c r="K60" s="3"/>
      <c r="L60" s="3">
        <f t="shared" si="0"/>
        <v>38</v>
      </c>
      <c r="M60" s="48">
        <v>10</v>
      </c>
      <c r="N60" s="22">
        <f t="shared" si="1"/>
        <v>28</v>
      </c>
      <c r="O60" s="24"/>
      <c r="P60" s="21">
        <f t="shared" si="2"/>
        <v>10</v>
      </c>
      <c r="Q60" s="21"/>
      <c r="R60" s="21"/>
      <c r="S60" s="26">
        <f t="shared" si="3"/>
        <v>28</v>
      </c>
      <c r="T60" s="4"/>
      <c r="U60" s="4"/>
      <c r="V60" s="4"/>
      <c r="W60" s="5"/>
      <c r="X60" s="39"/>
    </row>
    <row r="61" spans="1:27" ht="15" x14ac:dyDescent="0.3">
      <c r="D61" s="7">
        <v>52</v>
      </c>
      <c r="E61" s="2"/>
      <c r="F61" s="2"/>
      <c r="G61" s="3" t="s">
        <v>180</v>
      </c>
      <c r="H61" s="8" t="s">
        <v>186</v>
      </c>
      <c r="I61" s="20">
        <v>31</v>
      </c>
      <c r="J61" s="3"/>
      <c r="K61" s="3"/>
      <c r="L61" s="3">
        <f t="shared" si="0"/>
        <v>31</v>
      </c>
      <c r="M61" s="48">
        <v>9</v>
      </c>
      <c r="N61" s="22">
        <f t="shared" si="1"/>
        <v>22</v>
      </c>
      <c r="O61" s="24"/>
      <c r="P61" s="21">
        <f t="shared" si="2"/>
        <v>9</v>
      </c>
      <c r="Q61" s="21"/>
      <c r="R61" s="21"/>
      <c r="S61" s="26">
        <f t="shared" si="3"/>
        <v>22</v>
      </c>
      <c r="T61" s="4"/>
      <c r="U61" s="4"/>
      <c r="V61" s="4"/>
      <c r="W61" s="5"/>
      <c r="X61" s="39"/>
    </row>
    <row r="62" spans="1:27" ht="15" x14ac:dyDescent="0.3">
      <c r="D62" s="7">
        <v>53</v>
      </c>
      <c r="E62" s="2"/>
      <c r="F62" s="2"/>
      <c r="G62" s="3" t="s">
        <v>181</v>
      </c>
      <c r="H62" s="8" t="s">
        <v>186</v>
      </c>
      <c r="I62" s="3">
        <v>11</v>
      </c>
      <c r="J62" s="3"/>
      <c r="K62" s="3"/>
      <c r="L62" s="3">
        <f t="shared" si="0"/>
        <v>11</v>
      </c>
      <c r="M62" s="48"/>
      <c r="N62" s="22">
        <f t="shared" si="1"/>
        <v>11</v>
      </c>
      <c r="O62" s="24"/>
      <c r="P62" s="21">
        <f t="shared" si="2"/>
        <v>0</v>
      </c>
      <c r="Q62" s="21"/>
      <c r="R62" s="21"/>
      <c r="S62" s="26">
        <f t="shared" si="3"/>
        <v>11</v>
      </c>
      <c r="T62" s="4"/>
      <c r="U62" s="4"/>
      <c r="V62" s="4"/>
      <c r="W62" s="5"/>
      <c r="X62" s="39"/>
    </row>
    <row r="63" spans="1:27" ht="27.6" x14ac:dyDescent="0.3">
      <c r="D63" s="7">
        <v>54</v>
      </c>
      <c r="E63" s="2">
        <v>167</v>
      </c>
      <c r="F63" s="2" t="s">
        <v>3</v>
      </c>
      <c r="G63" s="3" t="s">
        <v>182</v>
      </c>
      <c r="H63" s="8" t="s">
        <v>186</v>
      </c>
      <c r="I63" s="3">
        <v>10</v>
      </c>
      <c r="J63" s="3"/>
      <c r="K63" s="3"/>
      <c r="L63" s="3">
        <f t="shared" si="0"/>
        <v>10</v>
      </c>
      <c r="M63" s="48">
        <v>1</v>
      </c>
      <c r="N63" s="22">
        <f t="shared" si="1"/>
        <v>9</v>
      </c>
      <c r="O63" s="24"/>
      <c r="P63" s="21">
        <f t="shared" si="2"/>
        <v>1</v>
      </c>
      <c r="Q63" s="21"/>
      <c r="R63" s="21"/>
      <c r="S63" s="26">
        <f t="shared" si="3"/>
        <v>9</v>
      </c>
      <c r="T63" s="4"/>
      <c r="U63" s="4"/>
      <c r="V63" s="4"/>
      <c r="W63" s="5"/>
      <c r="X63" s="39"/>
    </row>
    <row r="64" spans="1:27" ht="15" x14ac:dyDescent="0.3">
      <c r="D64" s="7">
        <v>55</v>
      </c>
      <c r="E64" s="2">
        <v>168</v>
      </c>
      <c r="F64" s="2" t="s">
        <v>3</v>
      </c>
      <c r="G64" s="3" t="s">
        <v>183</v>
      </c>
      <c r="H64" s="8" t="s">
        <v>186</v>
      </c>
      <c r="I64" s="3">
        <v>13</v>
      </c>
      <c r="J64" s="3"/>
      <c r="K64" s="3"/>
      <c r="L64" s="3">
        <f t="shared" si="0"/>
        <v>13</v>
      </c>
      <c r="M64" s="48">
        <v>1</v>
      </c>
      <c r="N64" s="22">
        <f t="shared" si="1"/>
        <v>12</v>
      </c>
      <c r="O64" s="24"/>
      <c r="P64" s="21">
        <f t="shared" si="2"/>
        <v>1</v>
      </c>
      <c r="Q64" s="21"/>
      <c r="R64" s="21"/>
      <c r="S64" s="26">
        <f t="shared" si="3"/>
        <v>12</v>
      </c>
      <c r="T64" s="4"/>
      <c r="U64" s="4"/>
      <c r="V64" s="4"/>
      <c r="W64" s="5"/>
      <c r="X64" s="39"/>
    </row>
    <row r="65" spans="2:24" ht="15" x14ac:dyDescent="0.3">
      <c r="C65" t="s">
        <v>20</v>
      </c>
      <c r="D65" s="7">
        <v>56</v>
      </c>
      <c r="E65" s="2">
        <v>59</v>
      </c>
      <c r="F65" s="2" t="s">
        <v>4</v>
      </c>
      <c r="G65" s="3" t="s">
        <v>184</v>
      </c>
      <c r="H65" s="8" t="s">
        <v>186</v>
      </c>
      <c r="I65" s="3">
        <v>43</v>
      </c>
      <c r="J65" s="3"/>
      <c r="K65" s="3"/>
      <c r="L65" s="3">
        <f t="shared" si="0"/>
        <v>43</v>
      </c>
      <c r="M65" s="48"/>
      <c r="N65" s="22">
        <f t="shared" si="1"/>
        <v>43</v>
      </c>
      <c r="O65" s="24"/>
      <c r="P65" s="21">
        <f t="shared" si="2"/>
        <v>0</v>
      </c>
      <c r="Q65" s="21"/>
      <c r="R65" s="21"/>
      <c r="S65" s="26">
        <f t="shared" si="3"/>
        <v>43</v>
      </c>
      <c r="T65" s="4"/>
      <c r="U65" s="4"/>
      <c r="V65" s="4"/>
      <c r="W65" s="5"/>
      <c r="X65" s="39"/>
    </row>
    <row r="66" spans="2:24" ht="15" x14ac:dyDescent="0.3">
      <c r="B66" s="10" t="s">
        <v>20</v>
      </c>
      <c r="C66" s="10">
        <v>1328</v>
      </c>
      <c r="D66" s="7">
        <v>57</v>
      </c>
      <c r="E66" s="2">
        <v>59</v>
      </c>
      <c r="F66" s="2" t="s">
        <v>4</v>
      </c>
      <c r="G66" s="3" t="s">
        <v>185</v>
      </c>
      <c r="H66" s="8" t="s">
        <v>186</v>
      </c>
      <c r="I66" s="3">
        <v>40</v>
      </c>
      <c r="J66" s="3"/>
      <c r="K66" s="3"/>
      <c r="L66" s="3">
        <f t="shared" si="0"/>
        <v>40</v>
      </c>
      <c r="M66" s="48"/>
      <c r="N66" s="22">
        <f t="shared" si="1"/>
        <v>40</v>
      </c>
      <c r="O66" s="24"/>
      <c r="P66" s="21">
        <f t="shared" si="2"/>
        <v>0</v>
      </c>
      <c r="Q66" s="21"/>
      <c r="R66" s="21">
        <v>5</v>
      </c>
      <c r="S66" s="26">
        <f t="shared" si="3"/>
        <v>45</v>
      </c>
      <c r="T66" s="4"/>
      <c r="U66" s="4"/>
      <c r="V66" s="4"/>
      <c r="W66" s="5"/>
      <c r="X66" s="39"/>
    </row>
    <row r="67" spans="2:24" x14ac:dyDescent="0.3">
      <c r="H67" s="16"/>
    </row>
    <row r="68" spans="2:24" x14ac:dyDescent="0.3">
      <c r="H68" s="16" t="s">
        <v>35</v>
      </c>
      <c r="I68" s="15">
        <f>SUBTOTAL(9,I10:I66)</f>
        <v>1329</v>
      </c>
      <c r="J68" s="15">
        <f>SUBTOTAL(9,J10:J66)</f>
        <v>0</v>
      </c>
      <c r="K68" s="15"/>
      <c r="L68" s="15">
        <f>SUBTOTAL(9,L10:L66)</f>
        <v>1320</v>
      </c>
      <c r="M68" s="15">
        <f>SUBTOTAL(9,M10:M66)</f>
        <v>311</v>
      </c>
      <c r="N68" s="15">
        <f>SUBTOTAL(9,N10:N66)</f>
        <v>1009</v>
      </c>
      <c r="P68" s="15">
        <f>SUBTOTAL(9,P10:P66)</f>
        <v>299</v>
      </c>
      <c r="Q68" s="15">
        <f>SUBTOTAL(9,Q10:Q66)</f>
        <v>0</v>
      </c>
      <c r="R68" s="15"/>
      <c r="S68" s="15">
        <f>SUBTOTAL(9,S10:S66)</f>
        <v>1024</v>
      </c>
    </row>
    <row r="69" spans="2:24" x14ac:dyDescent="0.3">
      <c r="M69" t="s">
        <v>20</v>
      </c>
    </row>
    <row r="71" spans="2:24" x14ac:dyDescent="0.3">
      <c r="M71" t="s">
        <v>199</v>
      </c>
    </row>
    <row r="72" spans="2:24" x14ac:dyDescent="0.3">
      <c r="M72" t="s">
        <v>200</v>
      </c>
    </row>
  </sheetData>
  <autoFilter ref="D9:S66"/>
  <mergeCells count="21">
    <mergeCell ref="X7:X8"/>
    <mergeCell ref="R7:R8"/>
    <mergeCell ref="M7:M8"/>
    <mergeCell ref="L7:L8"/>
    <mergeCell ref="J7:J8"/>
    <mergeCell ref="W7:W8"/>
    <mergeCell ref="T7:T8"/>
    <mergeCell ref="V7:V8"/>
    <mergeCell ref="U7:U8"/>
    <mergeCell ref="I7:I8"/>
    <mergeCell ref="S7:S8"/>
    <mergeCell ref="Q7:Q8"/>
    <mergeCell ref="P7:P8"/>
    <mergeCell ref="K7:K8"/>
    <mergeCell ref="O7:O8"/>
    <mergeCell ref="N7:N8"/>
    <mergeCell ref="D7:D8"/>
    <mergeCell ref="E7:E8"/>
    <mergeCell ref="F7:F8"/>
    <mergeCell ref="G7:G8"/>
    <mergeCell ref="H7:H8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Lista!$G$8:$G$10</xm:f>
          </x14:formula1>
          <xm:sqref>U11</xm:sqref>
        </x14:dataValidation>
        <x14:dataValidation type="list" allowBlank="1" showInputMessage="1" showErrorMessage="1">
          <x14:formula1>
            <xm:f>Lista!$K$8:$K$10</xm:f>
          </x14:formula1>
          <xm:sqref>V11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A72"/>
  <sheetViews>
    <sheetView topLeftCell="C1" zoomScale="80" zoomScaleNormal="80" workbookViewId="0">
      <pane xSplit="8" ySplit="8" topLeftCell="K9" activePane="bottomRight" state="frozen"/>
      <selection activeCell="C1" sqref="C1"/>
      <selection pane="topRight" activeCell="K1" sqref="K1"/>
      <selection pane="bottomLeft" activeCell="C9" sqref="C9"/>
      <selection pane="bottomRight" activeCell="AB67" sqref="AB67"/>
    </sheetView>
  </sheetViews>
  <sheetFormatPr defaultRowHeight="14.4" x14ac:dyDescent="0.3"/>
  <cols>
    <col min="4" max="4" width="7.109375" customWidth="1"/>
    <col min="5" max="5" width="7.88671875" hidden="1" customWidth="1"/>
    <col min="6" max="6" width="19.109375" hidden="1" customWidth="1"/>
    <col min="7" max="7" width="26.33203125" customWidth="1"/>
    <col min="8" max="9" width="15.6640625" customWidth="1"/>
    <col min="10" max="10" width="13.33203125" hidden="1" customWidth="1"/>
    <col min="11" max="11" width="13.33203125" customWidth="1"/>
    <col min="12" max="12" width="16.6640625" customWidth="1"/>
    <col min="13" max="13" width="19.33203125" customWidth="1"/>
    <col min="14" max="14" width="18.5546875" customWidth="1"/>
    <col min="15" max="15" width="18.5546875" hidden="1" customWidth="1"/>
    <col min="16" max="16" width="13.44140625" customWidth="1"/>
    <col min="17" max="17" width="14" hidden="1" customWidth="1"/>
    <col min="18" max="18" width="14" customWidth="1"/>
    <col min="19" max="19" width="17.6640625" customWidth="1"/>
    <col min="20" max="21" width="18.6640625" hidden="1" customWidth="1"/>
    <col min="22" max="22" width="15.5546875" hidden="1" customWidth="1"/>
    <col min="23" max="23" width="24" hidden="1" customWidth="1"/>
    <col min="24" max="24" width="27.88671875" customWidth="1"/>
  </cols>
  <sheetData>
    <row r="3" spans="4:25" x14ac:dyDescent="0.3">
      <c r="T3" s="10"/>
      <c r="U3" s="10"/>
    </row>
    <row r="5" spans="4:25" x14ac:dyDescent="0.3">
      <c r="F5" s="1" t="s">
        <v>5</v>
      </c>
    </row>
    <row r="6" spans="4:25" ht="15" thickBot="1" x14ac:dyDescent="0.35">
      <c r="F6" s="1"/>
    </row>
    <row r="7" spans="4:25" ht="15" customHeight="1" x14ac:dyDescent="0.3">
      <c r="D7" s="69" t="s">
        <v>6</v>
      </c>
      <c r="E7" s="69" t="s">
        <v>7</v>
      </c>
      <c r="F7" s="69" t="s">
        <v>8</v>
      </c>
      <c r="G7" s="69" t="s">
        <v>9</v>
      </c>
      <c r="H7" s="69" t="s">
        <v>10</v>
      </c>
      <c r="I7" s="69" t="s">
        <v>23</v>
      </c>
      <c r="J7" s="69" t="s">
        <v>24</v>
      </c>
      <c r="K7" s="75" t="s">
        <v>195</v>
      </c>
      <c r="L7" s="71" t="s">
        <v>197</v>
      </c>
      <c r="M7" s="77" t="s">
        <v>187</v>
      </c>
      <c r="N7" s="77" t="s">
        <v>203</v>
      </c>
      <c r="O7" s="77" t="s">
        <v>188</v>
      </c>
      <c r="P7" s="73" t="s">
        <v>196</v>
      </c>
      <c r="Q7" s="73" t="s">
        <v>128</v>
      </c>
      <c r="R7" s="79" t="s">
        <v>206</v>
      </c>
      <c r="S7" s="71" t="s">
        <v>198</v>
      </c>
      <c r="T7" s="69" t="s">
        <v>12</v>
      </c>
      <c r="U7" s="69" t="s">
        <v>13</v>
      </c>
      <c r="V7" s="69" t="s">
        <v>21</v>
      </c>
      <c r="W7" s="69" t="s">
        <v>11</v>
      </c>
      <c r="X7" s="71" t="s">
        <v>11</v>
      </c>
    </row>
    <row r="8" spans="4:25" ht="56.25" customHeight="1" x14ac:dyDescent="0.3">
      <c r="D8" s="70"/>
      <c r="E8" s="70"/>
      <c r="F8" s="70"/>
      <c r="G8" s="70"/>
      <c r="H8" s="70"/>
      <c r="I8" s="70"/>
      <c r="J8" s="70"/>
      <c r="K8" s="76"/>
      <c r="L8" s="72"/>
      <c r="M8" s="78"/>
      <c r="N8" s="78"/>
      <c r="O8" s="78"/>
      <c r="P8" s="74"/>
      <c r="Q8" s="74"/>
      <c r="R8" s="80"/>
      <c r="S8" s="72"/>
      <c r="T8" s="81"/>
      <c r="U8" s="81"/>
      <c r="V8" s="81"/>
      <c r="W8" s="81"/>
      <c r="X8" s="72"/>
    </row>
    <row r="9" spans="4:25" ht="20.25" customHeight="1" x14ac:dyDescent="0.3">
      <c r="D9" s="34"/>
      <c r="E9" s="34"/>
      <c r="F9" s="34"/>
      <c r="G9" s="34"/>
      <c r="H9" s="34"/>
      <c r="I9" s="34"/>
      <c r="J9" s="34"/>
      <c r="K9" s="32"/>
      <c r="L9" s="35"/>
      <c r="M9" s="36"/>
      <c r="N9" s="36"/>
      <c r="O9" s="36"/>
      <c r="P9" s="37"/>
      <c r="Q9" s="37"/>
      <c r="R9" s="37"/>
      <c r="S9" s="35"/>
      <c r="T9" s="33"/>
      <c r="U9" s="33"/>
      <c r="V9" s="33"/>
      <c r="W9" s="33"/>
      <c r="X9" s="35"/>
    </row>
    <row r="10" spans="4:25" ht="15" customHeight="1" x14ac:dyDescent="0.3">
      <c r="D10" s="7">
        <v>1</v>
      </c>
      <c r="E10" s="7">
        <v>79</v>
      </c>
      <c r="F10" s="7" t="s">
        <v>0</v>
      </c>
      <c r="G10" s="46" t="s">
        <v>129</v>
      </c>
      <c r="H10" s="8" t="s">
        <v>186</v>
      </c>
      <c r="I10" s="3">
        <v>40</v>
      </c>
      <c r="J10" s="3"/>
      <c r="K10" s="3"/>
      <c r="L10" s="3">
        <f>SUM(I10:J10)-K10</f>
        <v>40</v>
      </c>
      <c r="M10" s="47">
        <v>3</v>
      </c>
      <c r="N10" s="22">
        <f>L10-M10</f>
        <v>37</v>
      </c>
      <c r="O10" s="21"/>
      <c r="P10" s="21">
        <f>M10</f>
        <v>3</v>
      </c>
      <c r="Q10" s="21"/>
      <c r="R10" s="21"/>
      <c r="S10" s="26">
        <f>N10+R10</f>
        <v>37</v>
      </c>
      <c r="T10" s="6"/>
      <c r="U10" s="6"/>
      <c r="V10" s="6"/>
      <c r="W10" s="9"/>
      <c r="X10" s="39"/>
      <c r="Y10">
        <v>40</v>
      </c>
    </row>
    <row r="11" spans="4:25" ht="15" x14ac:dyDescent="0.3">
      <c r="D11" s="7">
        <v>2</v>
      </c>
      <c r="E11" s="7">
        <v>79</v>
      </c>
      <c r="F11" s="7" t="s">
        <v>0</v>
      </c>
      <c r="G11" s="46" t="s">
        <v>130</v>
      </c>
      <c r="H11" s="8" t="s">
        <v>186</v>
      </c>
      <c r="I11" s="3">
        <v>45</v>
      </c>
      <c r="J11" s="3"/>
      <c r="K11" s="3">
        <v>5</v>
      </c>
      <c r="L11" s="3">
        <f t="shared" ref="L11:L66" si="0">SUM(I11:J11)-K11</f>
        <v>40</v>
      </c>
      <c r="M11" s="47">
        <v>5</v>
      </c>
      <c r="N11" s="22">
        <f t="shared" ref="N11:N66" si="1">L11-M11</f>
        <v>35</v>
      </c>
      <c r="O11" s="23"/>
      <c r="P11" s="21">
        <f t="shared" ref="P11:P66" si="2">M11</f>
        <v>5</v>
      </c>
      <c r="Q11" s="21"/>
      <c r="R11" s="21">
        <v>1</v>
      </c>
      <c r="S11" s="26">
        <f t="shared" ref="S11:S66" si="3">N11+R11</f>
        <v>36</v>
      </c>
      <c r="T11" s="6"/>
      <c r="U11" s="6"/>
      <c r="V11" s="6"/>
      <c r="W11" s="9"/>
      <c r="X11" s="39"/>
      <c r="Y11">
        <v>45</v>
      </c>
    </row>
    <row r="12" spans="4:25" ht="15" x14ac:dyDescent="0.3">
      <c r="D12" s="7">
        <v>3</v>
      </c>
      <c r="E12" s="2">
        <v>80</v>
      </c>
      <c r="F12" s="2" t="s">
        <v>0</v>
      </c>
      <c r="G12" s="45" t="s">
        <v>131</v>
      </c>
      <c r="H12" s="8" t="s">
        <v>186</v>
      </c>
      <c r="I12" s="3">
        <v>10</v>
      </c>
      <c r="J12" s="3"/>
      <c r="K12" s="3"/>
      <c r="L12" s="3">
        <f t="shared" si="0"/>
        <v>10</v>
      </c>
      <c r="M12" s="48">
        <v>9</v>
      </c>
      <c r="N12" s="22">
        <f t="shared" si="1"/>
        <v>1</v>
      </c>
      <c r="O12" s="24"/>
      <c r="P12" s="21">
        <f t="shared" si="2"/>
        <v>9</v>
      </c>
      <c r="Q12" s="21"/>
      <c r="R12" s="21"/>
      <c r="S12" s="26">
        <f t="shared" si="3"/>
        <v>1</v>
      </c>
      <c r="T12" s="4"/>
      <c r="U12" s="4"/>
      <c r="V12" s="4"/>
      <c r="W12" s="5"/>
      <c r="X12" s="39"/>
      <c r="Y12">
        <v>10</v>
      </c>
    </row>
    <row r="13" spans="4:25" ht="15" x14ac:dyDescent="0.3">
      <c r="D13" s="7">
        <v>4</v>
      </c>
      <c r="E13" s="2">
        <v>81</v>
      </c>
      <c r="F13" s="2" t="s">
        <v>0</v>
      </c>
      <c r="G13" s="45" t="s">
        <v>132</v>
      </c>
      <c r="H13" s="8" t="s">
        <v>186</v>
      </c>
      <c r="I13" s="3">
        <v>18</v>
      </c>
      <c r="J13" s="3"/>
      <c r="K13" s="3"/>
      <c r="L13" s="3">
        <f t="shared" si="0"/>
        <v>18</v>
      </c>
      <c r="M13" s="48">
        <v>18</v>
      </c>
      <c r="N13" s="22">
        <f t="shared" si="1"/>
        <v>0</v>
      </c>
      <c r="O13" s="24"/>
      <c r="P13" s="21">
        <f t="shared" si="2"/>
        <v>18</v>
      </c>
      <c r="Q13" s="21"/>
      <c r="R13" s="21"/>
      <c r="S13" s="26">
        <f t="shared" si="3"/>
        <v>0</v>
      </c>
      <c r="T13" s="4"/>
      <c r="U13" s="4"/>
      <c r="V13" s="4"/>
      <c r="W13" s="5"/>
      <c r="X13" s="39"/>
      <c r="Y13">
        <v>25</v>
      </c>
    </row>
    <row r="14" spans="4:25" ht="15" x14ac:dyDescent="0.3">
      <c r="D14" s="7">
        <v>5</v>
      </c>
      <c r="E14" s="2">
        <v>82</v>
      </c>
      <c r="F14" s="2" t="s">
        <v>0</v>
      </c>
      <c r="G14" s="45" t="s">
        <v>133</v>
      </c>
      <c r="H14" s="8" t="s">
        <v>186</v>
      </c>
      <c r="I14" s="3">
        <v>25</v>
      </c>
      <c r="J14" s="3"/>
      <c r="K14" s="3"/>
      <c r="L14" s="3">
        <f t="shared" si="0"/>
        <v>25</v>
      </c>
      <c r="M14" s="48">
        <v>12</v>
      </c>
      <c r="N14" s="22">
        <f t="shared" si="1"/>
        <v>13</v>
      </c>
      <c r="O14" s="24"/>
      <c r="P14" s="21">
        <f t="shared" si="2"/>
        <v>12</v>
      </c>
      <c r="Q14" s="21"/>
      <c r="R14" s="21"/>
      <c r="S14" s="26">
        <f t="shared" si="3"/>
        <v>13</v>
      </c>
      <c r="T14" s="4"/>
      <c r="U14" s="4"/>
      <c r="V14" s="4"/>
      <c r="W14" s="5"/>
      <c r="X14" s="39"/>
      <c r="Y14">
        <v>25</v>
      </c>
    </row>
    <row r="15" spans="4:25" ht="21.75" customHeight="1" x14ac:dyDescent="0.3">
      <c r="D15" s="7">
        <v>6</v>
      </c>
      <c r="E15" s="2">
        <v>89</v>
      </c>
      <c r="F15" s="2" t="s">
        <v>1</v>
      </c>
      <c r="G15" s="45" t="s">
        <v>134</v>
      </c>
      <c r="H15" s="8" t="s">
        <v>186</v>
      </c>
      <c r="I15" s="3">
        <v>8</v>
      </c>
      <c r="J15" s="3"/>
      <c r="K15" s="3"/>
      <c r="L15" s="3">
        <f t="shared" si="0"/>
        <v>8</v>
      </c>
      <c r="M15" s="48"/>
      <c r="N15" s="22">
        <f t="shared" si="1"/>
        <v>8</v>
      </c>
      <c r="O15" s="24"/>
      <c r="P15" s="21">
        <f t="shared" si="2"/>
        <v>0</v>
      </c>
      <c r="Q15" s="21"/>
      <c r="R15" s="21"/>
      <c r="S15" s="26">
        <f t="shared" si="3"/>
        <v>8</v>
      </c>
      <c r="T15" s="4"/>
      <c r="U15" s="4"/>
      <c r="V15" s="4"/>
      <c r="W15" s="5" t="s">
        <v>127</v>
      </c>
      <c r="X15" s="39" t="s">
        <v>213</v>
      </c>
      <c r="Y15">
        <v>33</v>
      </c>
    </row>
    <row r="16" spans="4:25" ht="15" x14ac:dyDescent="0.3">
      <c r="D16" s="7">
        <v>7</v>
      </c>
      <c r="E16" s="2">
        <v>90</v>
      </c>
      <c r="F16" s="2" t="s">
        <v>1</v>
      </c>
      <c r="G16" s="45" t="s">
        <v>135</v>
      </c>
      <c r="H16" s="8" t="s">
        <v>186</v>
      </c>
      <c r="I16" s="3">
        <v>29</v>
      </c>
      <c r="J16" s="3"/>
      <c r="K16" s="3"/>
      <c r="L16" s="3">
        <f t="shared" si="0"/>
        <v>29</v>
      </c>
      <c r="M16" s="48"/>
      <c r="N16" s="22">
        <f t="shared" si="1"/>
        <v>29</v>
      </c>
      <c r="O16" s="24"/>
      <c r="P16" s="21">
        <f t="shared" si="2"/>
        <v>0</v>
      </c>
      <c r="Q16" s="21"/>
      <c r="R16" s="21"/>
      <c r="S16" s="26">
        <f t="shared" si="3"/>
        <v>29</v>
      </c>
      <c r="T16" s="4"/>
      <c r="U16" s="4"/>
      <c r="V16" s="4"/>
      <c r="W16" s="5"/>
      <c r="X16" s="39"/>
      <c r="Y16">
        <v>29</v>
      </c>
    </row>
    <row r="17" spans="2:25" ht="15" x14ac:dyDescent="0.3">
      <c r="D17" s="7">
        <v>8</v>
      </c>
      <c r="E17" s="2">
        <v>93</v>
      </c>
      <c r="F17" s="2" t="s">
        <v>1</v>
      </c>
      <c r="G17" s="45" t="s">
        <v>136</v>
      </c>
      <c r="H17" s="8" t="s">
        <v>186</v>
      </c>
      <c r="I17" s="3">
        <v>24</v>
      </c>
      <c r="J17" s="3"/>
      <c r="K17" s="3"/>
      <c r="L17" s="3">
        <f t="shared" si="0"/>
        <v>24</v>
      </c>
      <c r="M17" s="48">
        <v>24</v>
      </c>
      <c r="N17" s="22">
        <f t="shared" si="1"/>
        <v>0</v>
      </c>
      <c r="O17" s="24"/>
      <c r="P17" s="21">
        <f t="shared" si="2"/>
        <v>24</v>
      </c>
      <c r="Q17" s="21"/>
      <c r="R17" s="21"/>
      <c r="S17" s="26">
        <f t="shared" si="3"/>
        <v>0</v>
      </c>
      <c r="T17" s="4"/>
      <c r="U17" s="4"/>
      <c r="V17" s="4"/>
      <c r="W17" s="5"/>
      <c r="X17" s="40"/>
      <c r="Y17">
        <v>24</v>
      </c>
    </row>
    <row r="18" spans="2:25" ht="15" x14ac:dyDescent="0.3">
      <c r="D18" s="7">
        <v>9</v>
      </c>
      <c r="E18" s="2">
        <v>88</v>
      </c>
      <c r="F18" s="2" t="s">
        <v>1</v>
      </c>
      <c r="G18" s="45" t="s">
        <v>137</v>
      </c>
      <c r="H18" s="8" t="s">
        <v>186</v>
      </c>
      <c r="I18" s="3">
        <v>21</v>
      </c>
      <c r="J18" s="3"/>
      <c r="K18" s="3"/>
      <c r="L18" s="3">
        <f t="shared" si="0"/>
        <v>21</v>
      </c>
      <c r="M18" s="48">
        <v>1</v>
      </c>
      <c r="N18" s="22">
        <f t="shared" si="1"/>
        <v>20</v>
      </c>
      <c r="O18" s="24"/>
      <c r="P18" s="21">
        <f t="shared" si="2"/>
        <v>1</v>
      </c>
      <c r="Q18" s="21"/>
      <c r="R18" s="21"/>
      <c r="S18" s="26">
        <f t="shared" si="3"/>
        <v>20</v>
      </c>
      <c r="T18" s="4"/>
      <c r="U18" s="4"/>
      <c r="V18" s="4"/>
      <c r="W18" s="5"/>
      <c r="X18" s="39"/>
      <c r="Y18">
        <v>21</v>
      </c>
    </row>
    <row r="19" spans="2:25" ht="15" x14ac:dyDescent="0.3">
      <c r="C19" t="s">
        <v>20</v>
      </c>
      <c r="D19" s="7">
        <v>10</v>
      </c>
      <c r="E19" s="2">
        <v>94</v>
      </c>
      <c r="F19" s="2" t="s">
        <v>1</v>
      </c>
      <c r="G19" s="45" t="s">
        <v>138</v>
      </c>
      <c r="H19" s="8" t="s">
        <v>186</v>
      </c>
      <c r="I19" s="3">
        <v>33</v>
      </c>
      <c r="J19" s="3"/>
      <c r="K19" s="3"/>
      <c r="L19" s="3">
        <f t="shared" si="0"/>
        <v>33</v>
      </c>
      <c r="M19" s="48">
        <v>9</v>
      </c>
      <c r="N19" s="22">
        <f t="shared" si="1"/>
        <v>24</v>
      </c>
      <c r="O19" s="24"/>
      <c r="P19" s="21">
        <f t="shared" si="2"/>
        <v>9</v>
      </c>
      <c r="Q19" s="21"/>
      <c r="R19" s="21"/>
      <c r="S19" s="26">
        <f t="shared" si="3"/>
        <v>24</v>
      </c>
      <c r="T19" s="4"/>
      <c r="U19" s="4"/>
      <c r="V19" s="4"/>
      <c r="W19" s="5"/>
      <c r="X19" s="39"/>
      <c r="Y19">
        <v>33</v>
      </c>
    </row>
    <row r="20" spans="2:25" ht="15" x14ac:dyDescent="0.3">
      <c r="D20" s="7">
        <v>11</v>
      </c>
      <c r="E20" s="2">
        <v>95</v>
      </c>
      <c r="F20" s="2" t="s">
        <v>1</v>
      </c>
      <c r="G20" s="45" t="s">
        <v>139</v>
      </c>
      <c r="H20" s="8" t="s">
        <v>186</v>
      </c>
      <c r="I20" s="3">
        <v>7</v>
      </c>
      <c r="J20" s="3"/>
      <c r="K20" s="3"/>
      <c r="L20" s="3">
        <f t="shared" si="0"/>
        <v>7</v>
      </c>
      <c r="M20" s="48">
        <v>1</v>
      </c>
      <c r="N20" s="22">
        <f t="shared" si="1"/>
        <v>6</v>
      </c>
      <c r="O20" s="24"/>
      <c r="P20" s="21">
        <f t="shared" si="2"/>
        <v>1</v>
      </c>
      <c r="Q20" s="21"/>
      <c r="R20" s="21"/>
      <c r="S20" s="26">
        <f t="shared" si="3"/>
        <v>6</v>
      </c>
      <c r="T20" s="4"/>
      <c r="U20" s="4"/>
      <c r="V20" s="4"/>
      <c r="W20" s="5"/>
      <c r="X20" s="39"/>
      <c r="Y20">
        <v>7</v>
      </c>
    </row>
    <row r="21" spans="2:25" ht="15" x14ac:dyDescent="0.3">
      <c r="D21" s="7">
        <v>12</v>
      </c>
      <c r="E21" s="2">
        <v>92</v>
      </c>
      <c r="F21" s="2" t="s">
        <v>1</v>
      </c>
      <c r="G21" s="45" t="s">
        <v>140</v>
      </c>
      <c r="H21" s="8" t="s">
        <v>186</v>
      </c>
      <c r="I21" s="3">
        <v>45</v>
      </c>
      <c r="J21" s="3"/>
      <c r="K21" s="3">
        <v>4</v>
      </c>
      <c r="L21" s="3">
        <f t="shared" si="0"/>
        <v>41</v>
      </c>
      <c r="M21" s="48">
        <v>1</v>
      </c>
      <c r="N21" s="22">
        <f t="shared" si="1"/>
        <v>40</v>
      </c>
      <c r="O21" s="24"/>
      <c r="P21" s="21">
        <f t="shared" si="2"/>
        <v>1</v>
      </c>
      <c r="Q21" s="21"/>
      <c r="R21" s="21"/>
      <c r="S21" s="26">
        <f t="shared" si="3"/>
        <v>40</v>
      </c>
      <c r="T21" s="4"/>
      <c r="U21" s="4"/>
      <c r="V21" s="4"/>
      <c r="W21" s="5"/>
      <c r="X21" s="39"/>
      <c r="Y21">
        <v>45</v>
      </c>
    </row>
    <row r="22" spans="2:25" ht="15" x14ac:dyDescent="0.3">
      <c r="D22" s="7">
        <v>13</v>
      </c>
      <c r="E22" s="2">
        <v>91</v>
      </c>
      <c r="F22" s="2" t="s">
        <v>1</v>
      </c>
      <c r="G22" s="45" t="s">
        <v>141</v>
      </c>
      <c r="H22" s="8" t="s">
        <v>186</v>
      </c>
      <c r="I22" s="3">
        <f>23-6</f>
        <v>17</v>
      </c>
      <c r="J22" s="3"/>
      <c r="K22" s="3"/>
      <c r="L22" s="3">
        <f t="shared" si="0"/>
        <v>17</v>
      </c>
      <c r="M22" s="48"/>
      <c r="N22" s="22">
        <f t="shared" si="1"/>
        <v>17</v>
      </c>
      <c r="O22" s="24"/>
      <c r="P22" s="21">
        <f t="shared" si="2"/>
        <v>0</v>
      </c>
      <c r="Q22" s="21"/>
      <c r="R22" s="21"/>
      <c r="S22" s="26">
        <f t="shared" si="3"/>
        <v>17</v>
      </c>
      <c r="T22" s="4"/>
      <c r="U22" s="4"/>
      <c r="V22" s="4"/>
      <c r="W22" s="5"/>
      <c r="X22" s="39"/>
      <c r="Y22">
        <v>17</v>
      </c>
    </row>
    <row r="23" spans="2:25" ht="15" x14ac:dyDescent="0.3">
      <c r="C23" s="10"/>
      <c r="D23" s="7">
        <v>14</v>
      </c>
      <c r="E23" s="2">
        <v>49</v>
      </c>
      <c r="F23" s="2" t="s">
        <v>2</v>
      </c>
      <c r="G23" s="45" t="s">
        <v>142</v>
      </c>
      <c r="H23" s="8" t="s">
        <v>186</v>
      </c>
      <c r="I23" s="3">
        <v>8</v>
      </c>
      <c r="J23" s="20"/>
      <c r="K23" s="20"/>
      <c r="L23" s="3">
        <f t="shared" si="0"/>
        <v>8</v>
      </c>
      <c r="M23" s="49">
        <v>8</v>
      </c>
      <c r="N23" s="22">
        <f t="shared" si="1"/>
        <v>0</v>
      </c>
      <c r="O23" s="25"/>
      <c r="P23" s="21">
        <f t="shared" si="2"/>
        <v>8</v>
      </c>
      <c r="Q23" s="26"/>
      <c r="R23" s="26">
        <v>1</v>
      </c>
      <c r="S23" s="26">
        <f t="shared" si="3"/>
        <v>1</v>
      </c>
      <c r="T23" s="4"/>
      <c r="U23" s="4"/>
      <c r="V23" s="4"/>
      <c r="W23" s="5"/>
      <c r="X23" s="41"/>
      <c r="Y23">
        <v>8</v>
      </c>
    </row>
    <row r="24" spans="2:25" ht="15" x14ac:dyDescent="0.3">
      <c r="D24" s="7">
        <v>15</v>
      </c>
      <c r="E24" s="2">
        <v>50</v>
      </c>
      <c r="F24" s="2" t="s">
        <v>2</v>
      </c>
      <c r="G24" s="45" t="s">
        <v>143</v>
      </c>
      <c r="H24" s="8" t="s">
        <v>186</v>
      </c>
      <c r="I24" s="3">
        <v>21</v>
      </c>
      <c r="J24" s="3"/>
      <c r="K24" s="3"/>
      <c r="L24" s="3">
        <f t="shared" si="0"/>
        <v>21</v>
      </c>
      <c r="M24" s="48"/>
      <c r="N24" s="22">
        <f t="shared" si="1"/>
        <v>21</v>
      </c>
      <c r="O24" s="24"/>
      <c r="P24" s="21">
        <f t="shared" si="2"/>
        <v>0</v>
      </c>
      <c r="Q24" s="21"/>
      <c r="R24" s="21"/>
      <c r="S24" s="26">
        <f t="shared" si="3"/>
        <v>21</v>
      </c>
      <c r="T24" s="4"/>
      <c r="U24" s="4"/>
      <c r="V24" s="4"/>
      <c r="W24" s="5"/>
      <c r="X24" s="39"/>
      <c r="Y24">
        <v>21</v>
      </c>
    </row>
    <row r="25" spans="2:25" ht="15" x14ac:dyDescent="0.3">
      <c r="D25" s="7">
        <v>16</v>
      </c>
      <c r="E25" s="2">
        <v>69</v>
      </c>
      <c r="F25" s="2" t="s">
        <v>2</v>
      </c>
      <c r="G25" s="45" t="s">
        <v>144</v>
      </c>
      <c r="H25" s="8" t="s">
        <v>186</v>
      </c>
      <c r="I25" s="3">
        <v>27</v>
      </c>
      <c r="J25" s="3"/>
      <c r="K25" s="3"/>
      <c r="L25" s="3">
        <f t="shared" si="0"/>
        <v>27</v>
      </c>
      <c r="M25" s="48">
        <v>27</v>
      </c>
      <c r="N25" s="22">
        <f t="shared" si="1"/>
        <v>0</v>
      </c>
      <c r="O25" s="24"/>
      <c r="P25" s="21">
        <f t="shared" si="2"/>
        <v>27</v>
      </c>
      <c r="Q25" s="21"/>
      <c r="R25" s="21">
        <v>2</v>
      </c>
      <c r="S25" s="26">
        <f t="shared" si="3"/>
        <v>2</v>
      </c>
      <c r="T25" s="4"/>
      <c r="U25" s="4"/>
      <c r="V25" s="4"/>
      <c r="W25" s="5"/>
      <c r="X25" s="39"/>
      <c r="Y25">
        <v>33</v>
      </c>
    </row>
    <row r="26" spans="2:25" ht="15" x14ac:dyDescent="0.3">
      <c r="D26" s="7">
        <v>17</v>
      </c>
      <c r="E26" s="2">
        <v>70</v>
      </c>
      <c r="F26" s="2" t="s">
        <v>2</v>
      </c>
      <c r="G26" s="45" t="s">
        <v>145</v>
      </c>
      <c r="H26" s="8" t="s">
        <v>186</v>
      </c>
      <c r="I26" s="3">
        <v>10</v>
      </c>
      <c r="J26" s="3"/>
      <c r="K26" s="3"/>
      <c r="L26" s="3">
        <f t="shared" si="0"/>
        <v>10</v>
      </c>
      <c r="M26" s="48">
        <v>9</v>
      </c>
      <c r="N26" s="22">
        <f t="shared" si="1"/>
        <v>1</v>
      </c>
      <c r="O26" s="24"/>
      <c r="P26" s="21">
        <f t="shared" si="2"/>
        <v>9</v>
      </c>
      <c r="Q26" s="21"/>
      <c r="R26" s="21"/>
      <c r="S26" s="26">
        <f t="shared" si="3"/>
        <v>1</v>
      </c>
      <c r="T26" s="4"/>
      <c r="U26" s="4"/>
      <c r="V26" s="4"/>
      <c r="W26" s="5"/>
      <c r="X26" s="51" t="s">
        <v>204</v>
      </c>
      <c r="Y26">
        <v>17</v>
      </c>
    </row>
    <row r="27" spans="2:25" ht="15" x14ac:dyDescent="0.3">
      <c r="D27" s="7">
        <v>18</v>
      </c>
      <c r="E27" s="2">
        <v>71</v>
      </c>
      <c r="F27" s="2" t="s">
        <v>2</v>
      </c>
      <c r="G27" s="45" t="s">
        <v>146</v>
      </c>
      <c r="H27" s="8" t="s">
        <v>186</v>
      </c>
      <c r="I27" s="3">
        <v>19</v>
      </c>
      <c r="J27" s="3"/>
      <c r="K27" s="3"/>
      <c r="L27" s="3">
        <f t="shared" si="0"/>
        <v>19</v>
      </c>
      <c r="M27" s="48"/>
      <c r="N27" s="22">
        <f t="shared" si="1"/>
        <v>19</v>
      </c>
      <c r="O27" s="24"/>
      <c r="P27" s="21">
        <f t="shared" si="2"/>
        <v>0</v>
      </c>
      <c r="Q27" s="21"/>
      <c r="R27" s="21"/>
      <c r="S27" s="26">
        <f t="shared" si="3"/>
        <v>19</v>
      </c>
      <c r="T27" s="4"/>
      <c r="U27" s="4"/>
      <c r="V27" s="4"/>
      <c r="W27" s="5"/>
      <c r="X27" s="39"/>
    </row>
    <row r="28" spans="2:25" ht="15" x14ac:dyDescent="0.3">
      <c r="D28" s="7">
        <v>19</v>
      </c>
      <c r="E28" s="2">
        <v>72</v>
      </c>
      <c r="F28" s="2" t="s">
        <v>2</v>
      </c>
      <c r="G28" s="45" t="s">
        <v>147</v>
      </c>
      <c r="H28" s="8" t="s">
        <v>186</v>
      </c>
      <c r="I28" s="3">
        <v>5</v>
      </c>
      <c r="J28" s="3"/>
      <c r="K28" s="3"/>
      <c r="L28" s="3">
        <f t="shared" si="0"/>
        <v>5</v>
      </c>
      <c r="M28" s="48"/>
      <c r="N28" s="22">
        <f t="shared" si="1"/>
        <v>5</v>
      </c>
      <c r="O28" s="24"/>
      <c r="P28" s="21">
        <f t="shared" si="2"/>
        <v>0</v>
      </c>
      <c r="Q28" s="21"/>
      <c r="R28" s="21">
        <v>1</v>
      </c>
      <c r="S28" s="26">
        <f t="shared" si="3"/>
        <v>6</v>
      </c>
      <c r="T28" s="4"/>
      <c r="U28" s="4"/>
      <c r="V28" s="4"/>
      <c r="W28" s="5"/>
      <c r="X28" s="39"/>
      <c r="Y28">
        <v>14</v>
      </c>
    </row>
    <row r="29" spans="2:25" ht="15" x14ac:dyDescent="0.3">
      <c r="B29" s="10">
        <f>SUM(L10:L29)</f>
        <v>432</v>
      </c>
      <c r="C29" s="10" t="s">
        <v>20</v>
      </c>
      <c r="D29" s="7">
        <v>20</v>
      </c>
      <c r="E29" s="2">
        <v>74</v>
      </c>
      <c r="F29" s="2" t="s">
        <v>2</v>
      </c>
      <c r="G29" s="45" t="s">
        <v>148</v>
      </c>
      <c r="H29" s="8" t="s">
        <v>186</v>
      </c>
      <c r="I29" s="3">
        <v>29</v>
      </c>
      <c r="J29" s="3"/>
      <c r="K29" s="3"/>
      <c r="L29" s="3">
        <f t="shared" si="0"/>
        <v>29</v>
      </c>
      <c r="M29" s="48"/>
      <c r="N29" s="22">
        <f t="shared" si="1"/>
        <v>29</v>
      </c>
      <c r="O29" s="25"/>
      <c r="P29" s="21">
        <f t="shared" si="2"/>
        <v>0</v>
      </c>
      <c r="Q29" s="26"/>
      <c r="R29" s="26">
        <v>1</v>
      </c>
      <c r="S29" s="26">
        <f t="shared" si="3"/>
        <v>30</v>
      </c>
      <c r="T29" s="4"/>
      <c r="U29" s="4"/>
      <c r="V29" s="4"/>
      <c r="W29" s="5"/>
      <c r="X29" s="41"/>
      <c r="Y29">
        <v>48</v>
      </c>
    </row>
    <row r="30" spans="2:25" ht="15" x14ac:dyDescent="0.3">
      <c r="D30" s="7">
        <v>21</v>
      </c>
      <c r="E30" s="2">
        <v>73</v>
      </c>
      <c r="F30" s="2" t="s">
        <v>2</v>
      </c>
      <c r="G30" s="45" t="s">
        <v>149</v>
      </c>
      <c r="H30" s="8" t="s">
        <v>186</v>
      </c>
      <c r="I30" s="3">
        <v>22</v>
      </c>
      <c r="J30" s="3"/>
      <c r="K30" s="3"/>
      <c r="L30" s="3">
        <f t="shared" si="0"/>
        <v>22</v>
      </c>
      <c r="M30" s="48"/>
      <c r="N30" s="22">
        <f t="shared" si="1"/>
        <v>22</v>
      </c>
      <c r="O30" s="24"/>
      <c r="P30" s="21">
        <f t="shared" si="2"/>
        <v>0</v>
      </c>
      <c r="Q30" s="21"/>
      <c r="R30" s="21">
        <v>5</v>
      </c>
      <c r="S30" s="26">
        <f t="shared" si="3"/>
        <v>27</v>
      </c>
      <c r="T30" s="4"/>
      <c r="U30" s="4"/>
      <c r="V30" s="4"/>
      <c r="W30" s="5"/>
      <c r="X30" s="39"/>
      <c r="Y30">
        <v>35</v>
      </c>
    </row>
    <row r="31" spans="2:25" ht="15" x14ac:dyDescent="0.3">
      <c r="D31" s="7">
        <v>22</v>
      </c>
      <c r="E31" s="2">
        <v>166</v>
      </c>
      <c r="F31" s="2" t="s">
        <v>3</v>
      </c>
      <c r="G31" s="45" t="s">
        <v>150</v>
      </c>
      <c r="H31" s="8" t="s">
        <v>186</v>
      </c>
      <c r="I31" s="3">
        <f>35+1</f>
        <v>36</v>
      </c>
      <c r="J31" s="3"/>
      <c r="K31" s="3"/>
      <c r="L31" s="3">
        <f t="shared" si="0"/>
        <v>36</v>
      </c>
      <c r="M31" s="48"/>
      <c r="N31" s="22">
        <f t="shared" si="1"/>
        <v>36</v>
      </c>
      <c r="O31" s="24"/>
      <c r="P31" s="21">
        <f t="shared" si="2"/>
        <v>0</v>
      </c>
      <c r="Q31" s="21"/>
      <c r="R31" s="21"/>
      <c r="S31" s="26">
        <f t="shared" si="3"/>
        <v>36</v>
      </c>
      <c r="T31" s="4"/>
      <c r="U31" s="4"/>
      <c r="V31" s="4"/>
      <c r="W31" s="5"/>
      <c r="X31" s="51" t="s">
        <v>207</v>
      </c>
      <c r="Y31">
        <v>46</v>
      </c>
    </row>
    <row r="32" spans="2:25" ht="15" x14ac:dyDescent="0.3">
      <c r="D32" s="7">
        <v>23</v>
      </c>
      <c r="E32" s="2"/>
      <c r="F32" s="2"/>
      <c r="G32" s="45" t="s">
        <v>151</v>
      </c>
      <c r="H32" s="8" t="s">
        <v>186</v>
      </c>
      <c r="I32" s="3">
        <v>22</v>
      </c>
      <c r="J32" s="3"/>
      <c r="K32" s="3">
        <v>1</v>
      </c>
      <c r="L32" s="3">
        <f t="shared" si="0"/>
        <v>21</v>
      </c>
      <c r="M32" s="48"/>
      <c r="N32" s="22">
        <f t="shared" si="1"/>
        <v>21</v>
      </c>
      <c r="O32" s="24"/>
      <c r="P32" s="21">
        <f t="shared" si="2"/>
        <v>0</v>
      </c>
      <c r="Q32" s="21"/>
      <c r="R32" s="21"/>
      <c r="S32" s="26">
        <f t="shared" si="3"/>
        <v>21</v>
      </c>
      <c r="T32" s="4"/>
      <c r="U32" s="4"/>
      <c r="V32" s="4"/>
      <c r="W32" s="5"/>
      <c r="X32" s="51" t="s">
        <v>208</v>
      </c>
      <c r="Y32">
        <v>32</v>
      </c>
    </row>
    <row r="33" spans="2:25" ht="15" x14ac:dyDescent="0.3">
      <c r="D33" s="7">
        <v>24</v>
      </c>
      <c r="E33" s="2"/>
      <c r="F33" s="2"/>
      <c r="G33" s="45" t="s">
        <v>152</v>
      </c>
      <c r="H33" s="8" t="s">
        <v>186</v>
      </c>
      <c r="I33" s="3">
        <v>32</v>
      </c>
      <c r="J33" s="3"/>
      <c r="K33" s="3"/>
      <c r="L33" s="3">
        <f t="shared" si="0"/>
        <v>32</v>
      </c>
      <c r="M33" s="48"/>
      <c r="N33" s="22">
        <f t="shared" si="1"/>
        <v>32</v>
      </c>
      <c r="O33" s="24"/>
      <c r="P33" s="21">
        <f t="shared" si="2"/>
        <v>0</v>
      </c>
      <c r="Q33" s="21"/>
      <c r="R33" s="21"/>
      <c r="S33" s="26">
        <f t="shared" si="3"/>
        <v>32</v>
      </c>
      <c r="T33" s="4"/>
      <c r="U33" s="4"/>
      <c r="V33" s="4"/>
      <c r="W33" s="5"/>
      <c r="X33" s="39"/>
      <c r="Y33">
        <v>32</v>
      </c>
    </row>
    <row r="34" spans="2:25" ht="15" x14ac:dyDescent="0.3">
      <c r="D34" s="7">
        <v>25</v>
      </c>
      <c r="E34" s="2"/>
      <c r="F34" s="2"/>
      <c r="G34" s="45" t="s">
        <v>153</v>
      </c>
      <c r="H34" s="8" t="s">
        <v>186</v>
      </c>
      <c r="I34" s="3">
        <v>26</v>
      </c>
      <c r="J34" s="3"/>
      <c r="K34" s="3"/>
      <c r="L34" s="3">
        <f t="shared" si="0"/>
        <v>26</v>
      </c>
      <c r="M34" s="48">
        <v>11</v>
      </c>
      <c r="N34" s="22">
        <f t="shared" si="1"/>
        <v>15</v>
      </c>
      <c r="O34" s="24"/>
      <c r="P34" s="21">
        <f t="shared" si="2"/>
        <v>11</v>
      </c>
      <c r="Q34" s="21"/>
      <c r="R34" s="21"/>
      <c r="S34" s="26">
        <f t="shared" si="3"/>
        <v>15</v>
      </c>
      <c r="T34" s="4"/>
      <c r="U34" s="4"/>
      <c r="V34" s="4"/>
      <c r="W34" s="5"/>
      <c r="X34" s="51" t="s">
        <v>209</v>
      </c>
      <c r="Y34">
        <v>30</v>
      </c>
    </row>
    <row r="35" spans="2:25" ht="15" x14ac:dyDescent="0.3">
      <c r="D35" s="7">
        <v>26</v>
      </c>
      <c r="E35" s="2"/>
      <c r="F35" s="2"/>
      <c r="G35" s="45" t="s">
        <v>154</v>
      </c>
      <c r="H35" s="8" t="s">
        <v>186</v>
      </c>
      <c r="I35" s="3">
        <v>31</v>
      </c>
      <c r="J35" s="3"/>
      <c r="K35" s="3">
        <v>2</v>
      </c>
      <c r="L35" s="3">
        <f t="shared" si="0"/>
        <v>29</v>
      </c>
      <c r="M35" s="48">
        <v>8</v>
      </c>
      <c r="N35" s="22">
        <f t="shared" si="1"/>
        <v>21</v>
      </c>
      <c r="O35" s="24"/>
      <c r="P35" s="21">
        <f t="shared" si="2"/>
        <v>8</v>
      </c>
      <c r="Q35" s="21"/>
      <c r="R35" s="21"/>
      <c r="S35" s="26">
        <f t="shared" si="3"/>
        <v>21</v>
      </c>
      <c r="T35" s="4"/>
      <c r="U35" s="4"/>
      <c r="V35" s="4"/>
      <c r="W35" s="5"/>
      <c r="X35" s="39"/>
      <c r="Y35">
        <v>48</v>
      </c>
    </row>
    <row r="36" spans="2:25" ht="15" x14ac:dyDescent="0.3">
      <c r="D36" s="7">
        <v>27</v>
      </c>
      <c r="E36" s="2"/>
      <c r="F36" s="2"/>
      <c r="G36" s="45" t="s">
        <v>155</v>
      </c>
      <c r="H36" s="8" t="s">
        <v>186</v>
      </c>
      <c r="I36" s="3">
        <v>28</v>
      </c>
      <c r="J36" s="3"/>
      <c r="K36" s="3"/>
      <c r="L36" s="3">
        <f t="shared" si="0"/>
        <v>28</v>
      </c>
      <c r="M36" s="48">
        <v>6</v>
      </c>
      <c r="N36" s="22">
        <f t="shared" si="1"/>
        <v>22</v>
      </c>
      <c r="O36" s="24"/>
      <c r="P36" s="21">
        <f t="shared" si="2"/>
        <v>6</v>
      </c>
      <c r="Q36" s="21"/>
      <c r="R36" s="21"/>
      <c r="S36" s="26">
        <f t="shared" si="3"/>
        <v>22</v>
      </c>
      <c r="T36" s="4"/>
      <c r="U36" s="4"/>
      <c r="V36" s="4"/>
      <c r="W36" s="5"/>
      <c r="X36" s="39"/>
      <c r="Y36">
        <v>28</v>
      </c>
    </row>
    <row r="37" spans="2:25" ht="15" x14ac:dyDescent="0.3">
      <c r="D37" s="7">
        <v>28</v>
      </c>
      <c r="E37" s="2"/>
      <c r="F37" s="2"/>
      <c r="G37" s="45" t="s">
        <v>156</v>
      </c>
      <c r="H37" s="8" t="s">
        <v>186</v>
      </c>
      <c r="I37" s="3">
        <v>17</v>
      </c>
      <c r="J37" s="3"/>
      <c r="K37" s="3"/>
      <c r="L37" s="3">
        <f t="shared" si="0"/>
        <v>17</v>
      </c>
      <c r="M37" s="48">
        <v>17</v>
      </c>
      <c r="N37" s="22">
        <f t="shared" si="1"/>
        <v>0</v>
      </c>
      <c r="O37" s="24"/>
      <c r="P37" s="21">
        <f t="shared" si="2"/>
        <v>17</v>
      </c>
      <c r="Q37" s="21"/>
      <c r="R37" s="21"/>
      <c r="S37" s="26">
        <f t="shared" si="3"/>
        <v>0</v>
      </c>
      <c r="T37" s="4"/>
      <c r="U37" s="4"/>
      <c r="V37" s="4"/>
      <c r="W37" s="5"/>
      <c r="X37" s="39"/>
      <c r="Y37">
        <v>29</v>
      </c>
    </row>
    <row r="38" spans="2:25" ht="15" x14ac:dyDescent="0.3">
      <c r="D38" s="7">
        <v>29</v>
      </c>
      <c r="E38" s="2"/>
      <c r="F38" s="2"/>
      <c r="G38" s="45" t="s">
        <v>157</v>
      </c>
      <c r="H38" s="8" t="s">
        <v>186</v>
      </c>
      <c r="I38" s="3">
        <v>20</v>
      </c>
      <c r="J38" s="3"/>
      <c r="K38" s="3"/>
      <c r="L38" s="3">
        <f t="shared" si="0"/>
        <v>20</v>
      </c>
      <c r="M38" s="48"/>
      <c r="N38" s="22">
        <f t="shared" si="1"/>
        <v>20</v>
      </c>
      <c r="O38" s="24"/>
      <c r="P38" s="21">
        <f t="shared" si="2"/>
        <v>0</v>
      </c>
      <c r="Q38" s="21"/>
      <c r="R38" s="21"/>
      <c r="S38" s="26">
        <f t="shared" si="3"/>
        <v>20</v>
      </c>
      <c r="T38" s="4"/>
      <c r="U38" s="4"/>
      <c r="V38" s="4"/>
      <c r="W38" s="5"/>
      <c r="X38" s="39"/>
      <c r="Y38">
        <v>20</v>
      </c>
    </row>
    <row r="39" spans="2:25" ht="15" x14ac:dyDescent="0.3">
      <c r="B39" s="10">
        <f>SUM(I10:I39)</f>
        <v>702</v>
      </c>
      <c r="C39" s="10" t="s">
        <v>20</v>
      </c>
      <c r="D39" s="7">
        <v>30</v>
      </c>
      <c r="E39" s="2"/>
      <c r="F39" s="2"/>
      <c r="G39" s="45" t="s">
        <v>158</v>
      </c>
      <c r="H39" s="8" t="s">
        <v>186</v>
      </c>
      <c r="I39" s="3">
        <v>27</v>
      </c>
      <c r="J39" s="3"/>
      <c r="K39" s="3">
        <v>1</v>
      </c>
      <c r="L39" s="3">
        <f t="shared" si="0"/>
        <v>26</v>
      </c>
      <c r="M39" s="48">
        <v>4</v>
      </c>
      <c r="N39" s="22">
        <f t="shared" si="1"/>
        <v>22</v>
      </c>
      <c r="O39" s="24"/>
      <c r="P39" s="21">
        <f t="shared" si="2"/>
        <v>4</v>
      </c>
      <c r="Q39" s="21"/>
      <c r="R39" s="21"/>
      <c r="S39" s="26">
        <f t="shared" si="3"/>
        <v>22</v>
      </c>
      <c r="T39" s="4"/>
      <c r="U39" s="4"/>
      <c r="V39" s="4"/>
      <c r="W39" s="5"/>
      <c r="X39" s="39"/>
      <c r="Y39">
        <v>27</v>
      </c>
    </row>
    <row r="40" spans="2:25" ht="15" x14ac:dyDescent="0.3">
      <c r="D40" s="7">
        <v>31</v>
      </c>
      <c r="E40" s="2"/>
      <c r="F40" s="2"/>
      <c r="G40" s="45" t="s">
        <v>159</v>
      </c>
      <c r="H40" s="8" t="s">
        <v>186</v>
      </c>
      <c r="I40" s="3">
        <v>23</v>
      </c>
      <c r="J40" s="3"/>
      <c r="K40" s="3"/>
      <c r="L40" s="3">
        <f t="shared" si="0"/>
        <v>23</v>
      </c>
      <c r="M40" s="48"/>
      <c r="N40" s="22">
        <f t="shared" si="1"/>
        <v>23</v>
      </c>
      <c r="O40" s="24"/>
      <c r="P40" s="21">
        <f t="shared" si="2"/>
        <v>0</v>
      </c>
      <c r="Q40" s="21"/>
      <c r="R40" s="21"/>
      <c r="S40" s="26">
        <f t="shared" si="3"/>
        <v>23</v>
      </c>
      <c r="T40" s="4"/>
      <c r="U40" s="4"/>
      <c r="V40" s="4"/>
      <c r="W40" s="5"/>
      <c r="X40" s="39"/>
      <c r="Y40">
        <v>23</v>
      </c>
    </row>
    <row r="41" spans="2:25" ht="15" x14ac:dyDescent="0.3">
      <c r="D41" s="7">
        <v>32</v>
      </c>
      <c r="E41" s="2"/>
      <c r="F41" s="2"/>
      <c r="G41" s="45" t="s">
        <v>160</v>
      </c>
      <c r="H41" s="8" t="s">
        <v>186</v>
      </c>
      <c r="I41" s="3">
        <f>12+1</f>
        <v>13</v>
      </c>
      <c r="J41" s="3"/>
      <c r="K41" s="3"/>
      <c r="L41" s="3">
        <f t="shared" si="0"/>
        <v>13</v>
      </c>
      <c r="M41" s="48">
        <v>13</v>
      </c>
      <c r="N41" s="22">
        <f t="shared" si="1"/>
        <v>0</v>
      </c>
      <c r="O41" s="24"/>
      <c r="P41" s="21">
        <f t="shared" si="2"/>
        <v>13</v>
      </c>
      <c r="Q41" s="21"/>
      <c r="R41" s="21"/>
      <c r="S41" s="26">
        <f t="shared" si="3"/>
        <v>0</v>
      </c>
      <c r="T41" s="4"/>
      <c r="U41" s="4"/>
      <c r="V41" s="4"/>
      <c r="W41" s="5"/>
      <c r="X41" s="39"/>
      <c r="Y41">
        <v>13</v>
      </c>
    </row>
    <row r="42" spans="2:25" ht="15.6" thickBot="1" x14ac:dyDescent="0.35">
      <c r="D42" s="7">
        <v>33</v>
      </c>
      <c r="E42" s="2"/>
      <c r="F42" s="2"/>
      <c r="G42" s="45" t="s">
        <v>161</v>
      </c>
      <c r="H42" s="8" t="s">
        <v>186</v>
      </c>
      <c r="I42" s="3">
        <v>18</v>
      </c>
      <c r="J42" s="3"/>
      <c r="K42" s="3"/>
      <c r="L42" s="3">
        <f t="shared" si="0"/>
        <v>18</v>
      </c>
      <c r="M42" s="48">
        <v>5</v>
      </c>
      <c r="N42" s="22">
        <f t="shared" si="1"/>
        <v>13</v>
      </c>
      <c r="O42" s="24"/>
      <c r="P42" s="21">
        <f t="shared" si="2"/>
        <v>5</v>
      </c>
      <c r="Q42" s="21"/>
      <c r="R42" s="21"/>
      <c r="S42" s="26">
        <f t="shared" si="3"/>
        <v>13</v>
      </c>
      <c r="T42" s="4"/>
      <c r="U42" s="4"/>
      <c r="V42" s="4"/>
      <c r="W42" s="5"/>
      <c r="X42" s="39"/>
      <c r="Y42">
        <v>18</v>
      </c>
    </row>
    <row r="43" spans="2:25" ht="16.2" thickTop="1" thickBot="1" x14ac:dyDescent="0.35">
      <c r="C43" s="27" t="s">
        <v>189</v>
      </c>
      <c r="D43" s="7">
        <v>34</v>
      </c>
      <c r="E43" s="2"/>
      <c r="F43" s="2"/>
      <c r="G43" s="45" t="s">
        <v>162</v>
      </c>
      <c r="H43" s="29" t="s">
        <v>186</v>
      </c>
      <c r="I43" s="3">
        <f>18+4</f>
        <v>22</v>
      </c>
      <c r="J43" s="28"/>
      <c r="K43" s="28">
        <v>4</v>
      </c>
      <c r="L43" s="3">
        <f t="shared" si="0"/>
        <v>18</v>
      </c>
      <c r="M43" s="48">
        <v>3</v>
      </c>
      <c r="N43" s="22">
        <f t="shared" si="1"/>
        <v>15</v>
      </c>
      <c r="O43" s="24"/>
      <c r="P43" s="21">
        <f t="shared" si="2"/>
        <v>3</v>
      </c>
      <c r="Q43" s="21"/>
      <c r="R43" s="21"/>
      <c r="S43" s="26">
        <f t="shared" si="3"/>
        <v>15</v>
      </c>
      <c r="T43" s="4"/>
      <c r="U43" s="4"/>
      <c r="V43" s="4"/>
      <c r="W43" s="5"/>
      <c r="X43" s="39"/>
      <c r="Y43">
        <v>22</v>
      </c>
    </row>
    <row r="44" spans="2:25" ht="15.6" thickTop="1" x14ac:dyDescent="0.3">
      <c r="C44" s="27" t="s">
        <v>190</v>
      </c>
      <c r="D44" s="7">
        <v>35</v>
      </c>
      <c r="E44" s="2"/>
      <c r="F44" s="2"/>
      <c r="G44" s="45" t="s">
        <v>163</v>
      </c>
      <c r="H44" s="29" t="s">
        <v>186</v>
      </c>
      <c r="I44" s="3">
        <f>26+2</f>
        <v>28</v>
      </c>
      <c r="J44" s="28"/>
      <c r="K44" s="28">
        <v>2</v>
      </c>
      <c r="L44" s="3">
        <f t="shared" si="0"/>
        <v>26</v>
      </c>
      <c r="M44" s="48">
        <v>4</v>
      </c>
      <c r="N44" s="22">
        <f t="shared" si="1"/>
        <v>22</v>
      </c>
      <c r="O44" s="24"/>
      <c r="P44" s="21">
        <f t="shared" si="2"/>
        <v>4</v>
      </c>
      <c r="Q44" s="21"/>
      <c r="R44" s="21"/>
      <c r="S44" s="26">
        <f t="shared" si="3"/>
        <v>22</v>
      </c>
      <c r="T44" s="4"/>
      <c r="U44" s="4"/>
      <c r="V44" s="4"/>
      <c r="W44" s="5"/>
      <c r="X44" s="39"/>
      <c r="Y44">
        <v>28</v>
      </c>
    </row>
    <row r="45" spans="2:25" ht="15" x14ac:dyDescent="0.3">
      <c r="D45" s="7">
        <v>36</v>
      </c>
      <c r="E45" s="2"/>
      <c r="F45" s="2"/>
      <c r="G45" s="45" t="s">
        <v>164</v>
      </c>
      <c r="H45" s="8" t="s">
        <v>186</v>
      </c>
      <c r="I45" s="3">
        <v>11</v>
      </c>
      <c r="J45" s="3"/>
      <c r="K45" s="3"/>
      <c r="L45" s="3">
        <f t="shared" si="0"/>
        <v>11</v>
      </c>
      <c r="M45" s="48">
        <v>1</v>
      </c>
      <c r="N45" s="22">
        <f t="shared" si="1"/>
        <v>10</v>
      </c>
      <c r="O45" s="24"/>
      <c r="P45" s="21">
        <f t="shared" si="2"/>
        <v>1</v>
      </c>
      <c r="Q45" s="21"/>
      <c r="R45" s="21"/>
      <c r="S45" s="26">
        <f t="shared" si="3"/>
        <v>10</v>
      </c>
      <c r="T45" s="4"/>
      <c r="U45" s="4"/>
      <c r="V45" s="4"/>
      <c r="W45" s="5"/>
      <c r="X45" s="39"/>
      <c r="Y45">
        <v>11</v>
      </c>
    </row>
    <row r="46" spans="2:25" ht="15" x14ac:dyDescent="0.3">
      <c r="D46" s="7">
        <v>37</v>
      </c>
      <c r="E46" s="2"/>
      <c r="F46" s="2"/>
      <c r="G46" s="45" t="s">
        <v>165</v>
      </c>
      <c r="H46" s="8" t="s">
        <v>186</v>
      </c>
      <c r="I46" s="3">
        <v>18</v>
      </c>
      <c r="J46" s="3"/>
      <c r="K46" s="3"/>
      <c r="L46" s="3">
        <f t="shared" si="0"/>
        <v>18</v>
      </c>
      <c r="M46" s="48">
        <v>5</v>
      </c>
      <c r="N46" s="22">
        <f t="shared" si="1"/>
        <v>13</v>
      </c>
      <c r="O46" s="24"/>
      <c r="P46" s="21">
        <f t="shared" si="2"/>
        <v>5</v>
      </c>
      <c r="Q46" s="21"/>
      <c r="R46" s="21"/>
      <c r="S46" s="26">
        <f t="shared" si="3"/>
        <v>13</v>
      </c>
      <c r="T46" s="4"/>
      <c r="U46" s="4"/>
      <c r="V46" s="4"/>
      <c r="W46" s="5"/>
      <c r="X46" s="39"/>
      <c r="Y46">
        <v>18</v>
      </c>
    </row>
    <row r="47" spans="2:25" ht="15" x14ac:dyDescent="0.3">
      <c r="D47" s="7">
        <v>38</v>
      </c>
      <c r="E47" s="2"/>
      <c r="F47" s="2"/>
      <c r="G47" s="45" t="s">
        <v>166</v>
      </c>
      <c r="H47" s="8" t="s">
        <v>186</v>
      </c>
      <c r="I47" s="3">
        <v>26</v>
      </c>
      <c r="J47" s="3"/>
      <c r="K47" s="3"/>
      <c r="L47" s="3">
        <f t="shared" si="0"/>
        <v>26</v>
      </c>
      <c r="M47" s="48"/>
      <c r="N47" s="22">
        <f t="shared" si="1"/>
        <v>26</v>
      </c>
      <c r="O47" s="24"/>
      <c r="P47" s="21">
        <f t="shared" si="2"/>
        <v>0</v>
      </c>
      <c r="Q47" s="21"/>
      <c r="R47" s="21"/>
      <c r="S47" s="26">
        <f t="shared" si="3"/>
        <v>26</v>
      </c>
      <c r="T47" s="4"/>
      <c r="U47" s="4"/>
      <c r="V47" s="4"/>
      <c r="W47" s="5"/>
      <c r="X47" s="39"/>
      <c r="Y47">
        <v>26</v>
      </c>
    </row>
    <row r="48" spans="2:25" ht="15.6" thickBot="1" x14ac:dyDescent="0.35">
      <c r="D48" s="7">
        <v>39</v>
      </c>
      <c r="E48" s="2"/>
      <c r="F48" s="2"/>
      <c r="G48" s="45" t="s">
        <v>167</v>
      </c>
      <c r="H48" s="8" t="s">
        <v>186</v>
      </c>
      <c r="I48" s="3">
        <v>12</v>
      </c>
      <c r="J48" s="3"/>
      <c r="K48" s="3"/>
      <c r="L48" s="3">
        <f t="shared" si="0"/>
        <v>12</v>
      </c>
      <c r="M48" s="48">
        <v>8</v>
      </c>
      <c r="N48" s="22">
        <f t="shared" si="1"/>
        <v>4</v>
      </c>
      <c r="O48" s="24"/>
      <c r="P48" s="21">
        <f t="shared" si="2"/>
        <v>8</v>
      </c>
      <c r="Q48" s="21"/>
      <c r="R48" s="21"/>
      <c r="S48" s="26">
        <f t="shared" si="3"/>
        <v>4</v>
      </c>
      <c r="T48" s="4"/>
      <c r="U48" s="4"/>
      <c r="V48" s="4"/>
      <c r="W48" s="5"/>
      <c r="X48" s="39"/>
      <c r="Y48">
        <v>12</v>
      </c>
    </row>
    <row r="49" spans="1:27" ht="15.6" thickTop="1" x14ac:dyDescent="0.3">
      <c r="A49" s="10" t="s">
        <v>20</v>
      </c>
      <c r="B49" s="10">
        <v>924</v>
      </c>
      <c r="C49" s="27" t="s">
        <v>191</v>
      </c>
      <c r="D49" s="7">
        <v>40</v>
      </c>
      <c r="E49" s="2"/>
      <c r="F49" s="2"/>
      <c r="G49" s="45" t="s">
        <v>168</v>
      </c>
      <c r="H49" s="29" t="s">
        <v>186</v>
      </c>
      <c r="I49" s="3">
        <f>16+3</f>
        <v>19</v>
      </c>
      <c r="J49" s="28"/>
      <c r="K49" s="28"/>
      <c r="L49" s="3">
        <f t="shared" si="0"/>
        <v>19</v>
      </c>
      <c r="M49" s="48">
        <v>4</v>
      </c>
      <c r="N49" s="22">
        <f t="shared" si="1"/>
        <v>15</v>
      </c>
      <c r="O49" s="24"/>
      <c r="P49" s="21">
        <f t="shared" si="2"/>
        <v>4</v>
      </c>
      <c r="Q49" s="21"/>
      <c r="R49" s="21"/>
      <c r="S49" s="26">
        <f t="shared" si="3"/>
        <v>15</v>
      </c>
      <c r="T49" s="4"/>
      <c r="U49" s="4"/>
      <c r="V49" s="4"/>
      <c r="W49" s="5"/>
      <c r="X49" s="39"/>
      <c r="Y49">
        <v>20</v>
      </c>
    </row>
    <row r="50" spans="1:27" ht="15" x14ac:dyDescent="0.3">
      <c r="D50" s="7">
        <v>41</v>
      </c>
      <c r="E50" s="2"/>
      <c r="F50" s="2"/>
      <c r="G50" s="45" t="s">
        <v>169</v>
      </c>
      <c r="H50" s="30" t="s">
        <v>186</v>
      </c>
      <c r="I50" s="3">
        <v>30</v>
      </c>
      <c r="J50" s="31"/>
      <c r="K50" s="31"/>
      <c r="L50" s="3">
        <f t="shared" si="0"/>
        <v>30</v>
      </c>
      <c r="M50" s="48">
        <v>8</v>
      </c>
      <c r="N50" s="22">
        <f t="shared" si="1"/>
        <v>22</v>
      </c>
      <c r="O50" s="24"/>
      <c r="P50" s="21">
        <f t="shared" si="2"/>
        <v>8</v>
      </c>
      <c r="Q50" s="21"/>
      <c r="R50" s="21"/>
      <c r="S50" s="26">
        <f t="shared" si="3"/>
        <v>22</v>
      </c>
      <c r="T50" s="4"/>
      <c r="U50" s="4"/>
      <c r="V50" s="4"/>
      <c r="W50" s="5"/>
      <c r="X50" s="39"/>
      <c r="Y50">
        <v>30</v>
      </c>
    </row>
    <row r="51" spans="1:27" ht="15" x14ac:dyDescent="0.3">
      <c r="D51" s="7">
        <v>42</v>
      </c>
      <c r="E51" s="2"/>
      <c r="F51" s="2"/>
      <c r="G51" s="45" t="s">
        <v>170</v>
      </c>
      <c r="H51" s="8" t="s">
        <v>186</v>
      </c>
      <c r="I51" s="3">
        <v>29</v>
      </c>
      <c r="J51" s="3"/>
      <c r="K51" s="3"/>
      <c r="L51" s="3">
        <f t="shared" si="0"/>
        <v>29</v>
      </c>
      <c r="M51" s="48"/>
      <c r="N51" s="22">
        <f t="shared" si="1"/>
        <v>29</v>
      </c>
      <c r="O51" s="24"/>
      <c r="P51" s="21">
        <f t="shared" si="2"/>
        <v>0</v>
      </c>
      <c r="Q51" s="21"/>
      <c r="R51" s="21"/>
      <c r="S51" s="26">
        <f t="shared" si="3"/>
        <v>29</v>
      </c>
      <c r="T51" s="4"/>
      <c r="U51" s="4"/>
      <c r="V51" s="4"/>
      <c r="W51" s="5"/>
      <c r="X51" s="39"/>
      <c r="Y51">
        <v>29</v>
      </c>
    </row>
    <row r="52" spans="1:27" ht="15.6" thickBot="1" x14ac:dyDescent="0.35">
      <c r="D52" s="7">
        <v>43</v>
      </c>
      <c r="E52" s="2"/>
      <c r="F52" s="2"/>
      <c r="G52" s="45" t="s">
        <v>171</v>
      </c>
      <c r="H52" s="8" t="s">
        <v>186</v>
      </c>
      <c r="I52" s="3">
        <v>24</v>
      </c>
      <c r="J52" s="3"/>
      <c r="K52" s="3"/>
      <c r="L52" s="3">
        <f t="shared" si="0"/>
        <v>24</v>
      </c>
      <c r="M52" s="48">
        <v>1</v>
      </c>
      <c r="N52" s="22">
        <f t="shared" si="1"/>
        <v>23</v>
      </c>
      <c r="O52" s="24"/>
      <c r="P52" s="21">
        <f t="shared" si="2"/>
        <v>1</v>
      </c>
      <c r="Q52" s="21"/>
      <c r="R52" s="21"/>
      <c r="S52" s="26">
        <f t="shared" si="3"/>
        <v>23</v>
      </c>
      <c r="T52" s="4"/>
      <c r="U52" s="4"/>
      <c r="V52" s="4"/>
      <c r="W52" s="5"/>
      <c r="X52" s="39" t="s">
        <v>210</v>
      </c>
      <c r="Y52">
        <v>24</v>
      </c>
    </row>
    <row r="53" spans="1:27" ht="15.6" thickTop="1" x14ac:dyDescent="0.3">
      <c r="C53" s="27" t="s">
        <v>192</v>
      </c>
      <c r="D53" s="7">
        <v>44</v>
      </c>
      <c r="E53" s="2"/>
      <c r="F53" s="2"/>
      <c r="G53" s="45" t="s">
        <v>172</v>
      </c>
      <c r="H53" s="29" t="s">
        <v>186</v>
      </c>
      <c r="I53" s="3">
        <f>4+14</f>
        <v>18</v>
      </c>
      <c r="J53" s="3"/>
      <c r="K53" s="3"/>
      <c r="L53" s="3">
        <f t="shared" si="0"/>
        <v>18</v>
      </c>
      <c r="M53" s="48">
        <v>18</v>
      </c>
      <c r="N53" s="22">
        <f t="shared" si="1"/>
        <v>0</v>
      </c>
      <c r="O53" s="24"/>
      <c r="P53" s="21">
        <f t="shared" si="2"/>
        <v>18</v>
      </c>
      <c r="Q53" s="21"/>
      <c r="R53" s="21"/>
      <c r="S53" s="26">
        <f t="shared" si="3"/>
        <v>0</v>
      </c>
      <c r="T53" s="4"/>
      <c r="U53" s="4"/>
      <c r="V53" s="4"/>
      <c r="W53" s="5"/>
      <c r="X53" s="39"/>
      <c r="Y53">
        <v>18</v>
      </c>
    </row>
    <row r="54" spans="1:27" ht="15" x14ac:dyDescent="0.3">
      <c r="C54">
        <v>1</v>
      </c>
      <c r="D54" s="7">
        <v>45</v>
      </c>
      <c r="E54" s="2"/>
      <c r="F54" s="2"/>
      <c r="G54" s="52" t="s">
        <v>173</v>
      </c>
      <c r="H54" s="8" t="s">
        <v>186</v>
      </c>
      <c r="I54" s="3">
        <v>10</v>
      </c>
      <c r="J54" s="3"/>
      <c r="K54" s="3"/>
      <c r="L54" s="3">
        <f t="shared" si="0"/>
        <v>10</v>
      </c>
      <c r="M54" s="48">
        <v>22</v>
      </c>
      <c r="N54" s="38">
        <f t="shared" si="1"/>
        <v>-12</v>
      </c>
      <c r="O54" s="24"/>
      <c r="P54" s="21">
        <f>M54+N54</f>
        <v>10</v>
      </c>
      <c r="Q54" s="21"/>
      <c r="R54" s="21">
        <v>1</v>
      </c>
      <c r="S54" s="53">
        <f t="shared" si="3"/>
        <v>-11</v>
      </c>
      <c r="T54" s="42"/>
      <c r="U54" s="42"/>
      <c r="V54" s="42"/>
      <c r="W54" s="43"/>
      <c r="X54" s="44" t="s">
        <v>202</v>
      </c>
      <c r="Y54">
        <v>12</v>
      </c>
    </row>
    <row r="55" spans="1:27" ht="15" x14ac:dyDescent="0.3">
      <c r="D55" s="7">
        <v>46</v>
      </c>
      <c r="E55" s="2"/>
      <c r="F55" s="2"/>
      <c r="G55" s="45" t="s">
        <v>174</v>
      </c>
      <c r="H55" s="8" t="s">
        <v>186</v>
      </c>
      <c r="I55" s="3">
        <v>12</v>
      </c>
      <c r="J55" s="3"/>
      <c r="K55" s="3"/>
      <c r="L55" s="3">
        <f t="shared" si="0"/>
        <v>12</v>
      </c>
      <c r="M55" s="48"/>
      <c r="N55" s="22">
        <f t="shared" si="1"/>
        <v>12</v>
      </c>
      <c r="O55" s="24"/>
      <c r="P55" s="21">
        <f t="shared" si="2"/>
        <v>0</v>
      </c>
      <c r="Q55" s="21"/>
      <c r="R55" s="21"/>
      <c r="S55" s="26">
        <f t="shared" si="3"/>
        <v>12</v>
      </c>
      <c r="T55" s="4"/>
      <c r="U55" s="4"/>
      <c r="V55" s="4"/>
      <c r="W55" s="5"/>
      <c r="X55" s="39"/>
      <c r="Y55">
        <v>12</v>
      </c>
      <c r="AA55">
        <f>57/4</f>
        <v>14.25</v>
      </c>
    </row>
    <row r="56" spans="1:27" ht="15.6" thickBot="1" x14ac:dyDescent="0.35">
      <c r="D56" s="7">
        <v>47</v>
      </c>
      <c r="E56" s="2"/>
      <c r="F56" s="2"/>
      <c r="G56" s="45" t="s">
        <v>175</v>
      </c>
      <c r="H56" s="8" t="s">
        <v>186</v>
      </c>
      <c r="I56" s="3">
        <v>8</v>
      </c>
      <c r="J56" s="3"/>
      <c r="K56" s="3"/>
      <c r="L56" s="3">
        <f t="shared" si="0"/>
        <v>8</v>
      </c>
      <c r="M56" s="48">
        <v>1</v>
      </c>
      <c r="N56" s="22">
        <f t="shared" si="1"/>
        <v>7</v>
      </c>
      <c r="O56" s="24"/>
      <c r="P56" s="21">
        <f t="shared" si="2"/>
        <v>1</v>
      </c>
      <c r="Q56" s="21"/>
      <c r="R56" s="21"/>
      <c r="S56" s="26">
        <f t="shared" si="3"/>
        <v>7</v>
      </c>
      <c r="T56" s="4"/>
      <c r="U56" s="4"/>
      <c r="V56" s="4"/>
      <c r="W56" s="5"/>
      <c r="X56" s="39"/>
      <c r="Y56">
        <v>9</v>
      </c>
    </row>
    <row r="57" spans="1:27" ht="16.2" thickTop="1" thickBot="1" x14ac:dyDescent="0.35">
      <c r="C57" s="27" t="s">
        <v>193</v>
      </c>
      <c r="D57" s="7">
        <v>48</v>
      </c>
      <c r="E57" s="2"/>
      <c r="F57" s="2"/>
      <c r="G57" s="45" t="s">
        <v>176</v>
      </c>
      <c r="H57" s="29" t="s">
        <v>186</v>
      </c>
      <c r="I57" s="3">
        <f>13+17</f>
        <v>30</v>
      </c>
      <c r="J57" s="28"/>
      <c r="K57" s="28"/>
      <c r="L57" s="3">
        <f t="shared" si="0"/>
        <v>30</v>
      </c>
      <c r="M57" s="48">
        <v>17</v>
      </c>
      <c r="N57" s="22">
        <f t="shared" si="1"/>
        <v>13</v>
      </c>
      <c r="O57" s="24"/>
      <c r="P57" s="21">
        <f t="shared" si="2"/>
        <v>17</v>
      </c>
      <c r="Q57" s="21"/>
      <c r="R57" s="21"/>
      <c r="S57" s="26">
        <f t="shared" si="3"/>
        <v>13</v>
      </c>
      <c r="T57" s="4"/>
      <c r="U57" s="4"/>
      <c r="V57" s="4"/>
      <c r="W57" s="5"/>
      <c r="X57" s="39"/>
      <c r="Y57">
        <v>30</v>
      </c>
    </row>
    <row r="58" spans="1:27" ht="15.6" thickTop="1" x14ac:dyDescent="0.3">
      <c r="C58" s="27" t="s">
        <v>194</v>
      </c>
      <c r="D58" s="7">
        <v>49</v>
      </c>
      <c r="E58" s="2"/>
      <c r="F58" s="2"/>
      <c r="G58" s="45" t="s">
        <v>177</v>
      </c>
      <c r="H58" s="29" t="s">
        <v>186</v>
      </c>
      <c r="I58" s="3">
        <f>23+7</f>
        <v>30</v>
      </c>
      <c r="J58" s="3"/>
      <c r="K58" s="3">
        <v>7</v>
      </c>
      <c r="L58" s="3">
        <f t="shared" si="0"/>
        <v>23</v>
      </c>
      <c r="M58" s="48">
        <v>3</v>
      </c>
      <c r="N58" s="22">
        <f t="shared" si="1"/>
        <v>20</v>
      </c>
      <c r="O58" s="24"/>
      <c r="P58" s="21">
        <f t="shared" si="2"/>
        <v>3</v>
      </c>
      <c r="Q58" s="21"/>
      <c r="R58" s="21"/>
      <c r="S58" s="26">
        <f t="shared" si="3"/>
        <v>20</v>
      </c>
      <c r="T58" s="4"/>
      <c r="U58" s="4"/>
      <c r="V58" s="4"/>
      <c r="W58" s="5"/>
      <c r="X58" s="39"/>
      <c r="Y58">
        <v>30</v>
      </c>
    </row>
    <row r="59" spans="1:27" ht="15" x14ac:dyDescent="0.3">
      <c r="D59" s="7">
        <v>50</v>
      </c>
      <c r="E59" s="2"/>
      <c r="F59" s="2"/>
      <c r="G59" s="45" t="s">
        <v>178</v>
      </c>
      <c r="H59" s="8" t="s">
        <v>186</v>
      </c>
      <c r="I59" s="3">
        <v>26</v>
      </c>
      <c r="J59" s="3"/>
      <c r="K59" s="3"/>
      <c r="L59" s="3">
        <f t="shared" si="0"/>
        <v>26</v>
      </c>
      <c r="M59" s="48">
        <v>4</v>
      </c>
      <c r="N59" s="22">
        <f t="shared" si="1"/>
        <v>22</v>
      </c>
      <c r="O59" s="24"/>
      <c r="P59" s="21">
        <f t="shared" si="2"/>
        <v>4</v>
      </c>
      <c r="Q59" s="21"/>
      <c r="R59" s="21"/>
      <c r="S59" s="26">
        <f t="shared" si="3"/>
        <v>22</v>
      </c>
      <c r="T59" s="4"/>
      <c r="U59" s="4"/>
      <c r="V59" s="4"/>
      <c r="W59" s="5"/>
      <c r="X59" s="39" t="s">
        <v>211</v>
      </c>
      <c r="Y59">
        <v>26</v>
      </c>
    </row>
    <row r="60" spans="1:27" ht="15" x14ac:dyDescent="0.3">
      <c r="D60" s="7">
        <v>51</v>
      </c>
      <c r="E60" s="2"/>
      <c r="F60" s="2"/>
      <c r="G60" s="45" t="s">
        <v>179</v>
      </c>
      <c r="H60" s="8" t="s">
        <v>186</v>
      </c>
      <c r="I60" s="3">
        <v>38</v>
      </c>
      <c r="J60" s="3"/>
      <c r="K60" s="3"/>
      <c r="L60" s="3">
        <f t="shared" si="0"/>
        <v>38</v>
      </c>
      <c r="M60" s="48">
        <v>10</v>
      </c>
      <c r="N60" s="22">
        <f t="shared" si="1"/>
        <v>28</v>
      </c>
      <c r="O60" s="24"/>
      <c r="P60" s="21">
        <f t="shared" si="2"/>
        <v>10</v>
      </c>
      <c r="Q60" s="21"/>
      <c r="R60" s="21"/>
      <c r="S60" s="26">
        <f t="shared" si="3"/>
        <v>28</v>
      </c>
      <c r="T60" s="4"/>
      <c r="U60" s="4"/>
      <c r="V60" s="4"/>
      <c r="W60" s="5"/>
      <c r="X60" s="39"/>
      <c r="Y60">
        <v>38</v>
      </c>
    </row>
    <row r="61" spans="1:27" ht="15" x14ac:dyDescent="0.3">
      <c r="D61" s="7">
        <v>52</v>
      </c>
      <c r="E61" s="2"/>
      <c r="F61" s="2"/>
      <c r="G61" s="45" t="s">
        <v>180</v>
      </c>
      <c r="H61" s="8" t="s">
        <v>186</v>
      </c>
      <c r="I61" s="20">
        <v>22</v>
      </c>
      <c r="J61" s="3"/>
      <c r="K61" s="3"/>
      <c r="L61" s="3">
        <f t="shared" si="0"/>
        <v>22</v>
      </c>
      <c r="M61" s="48">
        <v>9</v>
      </c>
      <c r="N61" s="22">
        <f t="shared" si="1"/>
        <v>13</v>
      </c>
      <c r="O61" s="24"/>
      <c r="P61" s="21">
        <f t="shared" si="2"/>
        <v>9</v>
      </c>
      <c r="Q61" s="21"/>
      <c r="R61" s="21"/>
      <c r="S61" s="26">
        <f t="shared" si="3"/>
        <v>13</v>
      </c>
      <c r="T61" s="4"/>
      <c r="U61" s="4"/>
      <c r="V61" s="4"/>
      <c r="W61" s="5"/>
      <c r="X61" s="41" t="s">
        <v>212</v>
      </c>
      <c r="Y61">
        <v>22</v>
      </c>
    </row>
    <row r="62" spans="1:27" ht="15" x14ac:dyDescent="0.3">
      <c r="D62" s="7">
        <v>53</v>
      </c>
      <c r="E62" s="2"/>
      <c r="F62" s="2"/>
      <c r="G62" s="45" t="s">
        <v>181</v>
      </c>
      <c r="H62" s="8" t="s">
        <v>186</v>
      </c>
      <c r="I62" s="3">
        <v>11</v>
      </c>
      <c r="J62" s="3"/>
      <c r="K62" s="3"/>
      <c r="L62" s="3">
        <f t="shared" si="0"/>
        <v>11</v>
      </c>
      <c r="M62" s="48"/>
      <c r="N62" s="22">
        <f t="shared" si="1"/>
        <v>11</v>
      </c>
      <c r="O62" s="24"/>
      <c r="P62" s="21">
        <f t="shared" si="2"/>
        <v>0</v>
      </c>
      <c r="Q62" s="21"/>
      <c r="R62" s="21"/>
      <c r="S62" s="26">
        <f t="shared" si="3"/>
        <v>11</v>
      </c>
      <c r="T62" s="4"/>
      <c r="U62" s="4"/>
      <c r="V62" s="4"/>
      <c r="W62" s="5"/>
      <c r="X62" s="39"/>
      <c r="Y62">
        <v>11</v>
      </c>
    </row>
    <row r="63" spans="1:27" ht="27.6" x14ac:dyDescent="0.3">
      <c r="D63" s="7">
        <v>54</v>
      </c>
      <c r="E63" s="2">
        <v>167</v>
      </c>
      <c r="F63" s="2" t="s">
        <v>3</v>
      </c>
      <c r="G63" s="45" t="s">
        <v>182</v>
      </c>
      <c r="H63" s="8" t="s">
        <v>186</v>
      </c>
      <c r="I63" s="3">
        <v>10</v>
      </c>
      <c r="J63" s="3"/>
      <c r="K63" s="3"/>
      <c r="L63" s="3">
        <f t="shared" si="0"/>
        <v>10</v>
      </c>
      <c r="M63" s="48">
        <v>1</v>
      </c>
      <c r="N63" s="22">
        <f t="shared" si="1"/>
        <v>9</v>
      </c>
      <c r="O63" s="24"/>
      <c r="P63" s="21">
        <f t="shared" si="2"/>
        <v>1</v>
      </c>
      <c r="Q63" s="21"/>
      <c r="R63" s="21"/>
      <c r="S63" s="26">
        <f t="shared" si="3"/>
        <v>9</v>
      </c>
      <c r="T63" s="4"/>
      <c r="U63" s="4"/>
      <c r="V63" s="4"/>
      <c r="W63" s="5"/>
      <c r="X63" s="39"/>
      <c r="Y63">
        <v>10</v>
      </c>
    </row>
    <row r="64" spans="1:27" ht="15" x14ac:dyDescent="0.3">
      <c r="D64" s="7">
        <v>55</v>
      </c>
      <c r="E64" s="2">
        <v>168</v>
      </c>
      <c r="F64" s="2" t="s">
        <v>3</v>
      </c>
      <c r="G64" s="45" t="s">
        <v>183</v>
      </c>
      <c r="H64" s="8" t="s">
        <v>186</v>
      </c>
      <c r="I64" s="3">
        <v>13</v>
      </c>
      <c r="J64" s="3"/>
      <c r="K64" s="3"/>
      <c r="L64" s="3">
        <f t="shared" si="0"/>
        <v>13</v>
      </c>
      <c r="M64" s="48">
        <v>1</v>
      </c>
      <c r="N64" s="22">
        <f t="shared" si="1"/>
        <v>12</v>
      </c>
      <c r="O64" s="24"/>
      <c r="P64" s="21">
        <f t="shared" si="2"/>
        <v>1</v>
      </c>
      <c r="Q64" s="21"/>
      <c r="R64" s="21"/>
      <c r="S64" s="26">
        <f t="shared" si="3"/>
        <v>12</v>
      </c>
      <c r="T64" s="4"/>
      <c r="U64" s="4"/>
      <c r="V64" s="4"/>
      <c r="W64" s="5"/>
      <c r="X64" s="39"/>
      <c r="Y64">
        <v>13</v>
      </c>
    </row>
    <row r="65" spans="2:25" ht="15" x14ac:dyDescent="0.3">
      <c r="C65" t="s">
        <v>20</v>
      </c>
      <c r="D65" s="7">
        <v>56</v>
      </c>
      <c r="E65" s="2">
        <v>59</v>
      </c>
      <c r="F65" s="2" t="s">
        <v>4</v>
      </c>
      <c r="G65" s="45" t="s">
        <v>184</v>
      </c>
      <c r="H65" s="8" t="s">
        <v>186</v>
      </c>
      <c r="I65" s="3">
        <v>43</v>
      </c>
      <c r="J65" s="3"/>
      <c r="K65" s="3"/>
      <c r="L65" s="3">
        <f t="shared" si="0"/>
        <v>43</v>
      </c>
      <c r="M65" s="48"/>
      <c r="N65" s="22">
        <f t="shared" si="1"/>
        <v>43</v>
      </c>
      <c r="O65" s="24"/>
      <c r="P65" s="21">
        <f t="shared" si="2"/>
        <v>0</v>
      </c>
      <c r="Q65" s="21"/>
      <c r="R65" s="21"/>
      <c r="S65" s="26">
        <f t="shared" si="3"/>
        <v>43</v>
      </c>
      <c r="T65" s="4"/>
      <c r="U65" s="4"/>
      <c r="V65" s="4"/>
      <c r="W65" s="5"/>
      <c r="X65" s="39"/>
      <c r="Y65">
        <v>53</v>
      </c>
    </row>
    <row r="66" spans="2:25" ht="15" x14ac:dyDescent="0.3">
      <c r="B66" s="10" t="s">
        <v>20</v>
      </c>
      <c r="C66" s="10">
        <v>1328</v>
      </c>
      <c r="D66" s="7">
        <v>57</v>
      </c>
      <c r="E66" s="2">
        <v>59</v>
      </c>
      <c r="F66" s="2" t="s">
        <v>4</v>
      </c>
      <c r="G66" s="45" t="s">
        <v>185</v>
      </c>
      <c r="H66" s="8" t="s">
        <v>186</v>
      </c>
      <c r="I66" s="3">
        <v>40</v>
      </c>
      <c r="J66" s="3"/>
      <c r="K66" s="3"/>
      <c r="L66" s="3">
        <f t="shared" si="0"/>
        <v>40</v>
      </c>
      <c r="M66" s="48"/>
      <c r="N66" s="22">
        <f t="shared" si="1"/>
        <v>40</v>
      </c>
      <c r="O66" s="24"/>
      <c r="P66" s="21">
        <f t="shared" si="2"/>
        <v>0</v>
      </c>
      <c r="Q66" s="21"/>
      <c r="R66" s="21">
        <v>5</v>
      </c>
      <c r="S66" s="26">
        <f t="shared" si="3"/>
        <v>45</v>
      </c>
      <c r="T66" s="4"/>
      <c r="U66" s="4"/>
      <c r="V66" s="4"/>
      <c r="W66" s="5"/>
      <c r="X66" s="39"/>
      <c r="Y66">
        <v>45</v>
      </c>
    </row>
    <row r="67" spans="2:25" x14ac:dyDescent="0.3">
      <c r="H67" s="16"/>
      <c r="Y67">
        <f>SUM(Y10:Y66)</f>
        <v>1425</v>
      </c>
    </row>
    <row r="68" spans="2:25" x14ac:dyDescent="0.3">
      <c r="H68" s="16" t="s">
        <v>35</v>
      </c>
      <c r="I68" s="15">
        <f>SUBTOTAL(9,I10:I66)</f>
        <v>1286</v>
      </c>
      <c r="J68" s="15">
        <f>SUBTOTAL(9,J10:J66)</f>
        <v>0</v>
      </c>
      <c r="K68" s="15"/>
      <c r="L68" s="15">
        <f>SUBTOTAL(9,L10:L66)</f>
        <v>1260</v>
      </c>
      <c r="M68" s="15">
        <f>SUBTOTAL(9,M10:M66)</f>
        <v>311</v>
      </c>
      <c r="N68" s="15">
        <f>SUBTOTAL(9,N10:N66)</f>
        <v>949</v>
      </c>
      <c r="P68" s="15">
        <f>SUBTOTAL(9,P10:P66)</f>
        <v>299</v>
      </c>
      <c r="Q68" s="15">
        <f>SUBTOTAL(9,Q10:Q66)</f>
        <v>0</v>
      </c>
      <c r="R68" s="15"/>
      <c r="S68" s="15">
        <f>SUBTOTAL(9,S10:S66)</f>
        <v>966</v>
      </c>
    </row>
    <row r="69" spans="2:25" x14ac:dyDescent="0.3">
      <c r="M69" t="s">
        <v>20</v>
      </c>
    </row>
    <row r="71" spans="2:25" x14ac:dyDescent="0.3">
      <c r="M71" t="s">
        <v>199</v>
      </c>
    </row>
    <row r="72" spans="2:25" x14ac:dyDescent="0.3">
      <c r="M72" t="s">
        <v>200</v>
      </c>
    </row>
  </sheetData>
  <autoFilter ref="D9:S66"/>
  <mergeCells count="21">
    <mergeCell ref="O7:O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V7:V8"/>
    <mergeCell ref="W7:W8"/>
    <mergeCell ref="X7:X8"/>
    <mergeCell ref="P7:P8"/>
    <mergeCell ref="Q7:Q8"/>
    <mergeCell ref="R7:R8"/>
    <mergeCell ref="S7:S8"/>
    <mergeCell ref="T7:T8"/>
    <mergeCell ref="U7:U8"/>
  </mergeCells>
  <pageMargins left="0.70866141732283472" right="0.70866141732283472" top="0.74803149606299213" bottom="0.74803149606299213" header="0.31496062992125984" footer="0.31496062992125984"/>
  <pageSetup paperSize="287"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Lista!$K$8:$K$10</xm:f>
          </x14:formula1>
          <xm:sqref>V11</xm:sqref>
        </x14:dataValidation>
        <x14:dataValidation type="list" allowBlank="1" showInputMessage="1" showErrorMessage="1">
          <x14:formula1>
            <xm:f>Lista!$G$8:$G$10</xm:f>
          </x14:formula1>
          <xm:sqref>U11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tabSelected="1" topLeftCell="C1" workbookViewId="0">
      <selection activeCell="T16" sqref="T16"/>
    </sheetView>
  </sheetViews>
  <sheetFormatPr defaultRowHeight="14.4" x14ac:dyDescent="0.3"/>
  <cols>
    <col min="1" max="1" width="1.21875" hidden="1" customWidth="1"/>
    <col min="2" max="2" width="2.77734375" hidden="1" customWidth="1"/>
    <col min="3" max="3" width="4.77734375" customWidth="1"/>
    <col min="4" max="4" width="23" customWidth="1"/>
    <col min="5" max="6" width="5.88671875" customWidth="1"/>
    <col min="7" max="7" width="5.44140625" customWidth="1"/>
    <col min="8" max="8" width="6.44140625" customWidth="1"/>
    <col min="9" max="9" width="7.88671875" customWidth="1"/>
    <col min="10" max="10" width="7.109375" customWidth="1"/>
    <col min="11" max="11" width="6.21875" customWidth="1"/>
    <col min="12" max="12" width="9" customWidth="1"/>
    <col min="13" max="13" width="6" hidden="1" customWidth="1"/>
    <col min="14" max="14" width="0" hidden="1" customWidth="1"/>
    <col min="15" max="15" width="12.21875" customWidth="1"/>
  </cols>
  <sheetData>
    <row r="1" spans="3:13" ht="18.600000000000001" customHeight="1" x14ac:dyDescent="0.3">
      <c r="C1" s="54"/>
    </row>
    <row r="2" spans="3:13" ht="15.6" x14ac:dyDescent="0.3">
      <c r="C2" s="55"/>
      <c r="D2" s="55"/>
      <c r="E2" s="55"/>
      <c r="F2" s="55"/>
      <c r="G2" s="55"/>
      <c r="H2" s="55"/>
      <c r="I2" s="55"/>
      <c r="J2" s="106" t="s">
        <v>288</v>
      </c>
      <c r="K2" s="105"/>
      <c r="L2" s="68"/>
      <c r="M2" s="68"/>
    </row>
    <row r="3" spans="3:13" ht="15.6" customHeight="1" x14ac:dyDescent="0.3">
      <c r="C3" s="90" t="s">
        <v>289</v>
      </c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3:13" ht="16.2" thickBot="1" x14ac:dyDescent="0.35"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3:13" ht="16.2" customHeight="1" thickBot="1" x14ac:dyDescent="0.35">
      <c r="C5" s="85"/>
      <c r="D5" s="56"/>
      <c r="E5" s="99" t="s">
        <v>216</v>
      </c>
      <c r="F5" s="100"/>
      <c r="G5" s="101"/>
      <c r="H5" s="91" t="s">
        <v>214</v>
      </c>
      <c r="I5" s="92"/>
      <c r="J5" s="92"/>
      <c r="K5" s="93"/>
      <c r="L5" s="85" t="s">
        <v>215</v>
      </c>
      <c r="M5" s="56"/>
    </row>
    <row r="6" spans="3:13" ht="16.2" customHeight="1" thickBot="1" x14ac:dyDescent="0.35">
      <c r="C6" s="86"/>
      <c r="D6" s="57" t="s">
        <v>49</v>
      </c>
      <c r="E6" s="102"/>
      <c r="F6" s="103"/>
      <c r="G6" s="104"/>
      <c r="H6" s="94"/>
      <c r="I6" s="95"/>
      <c r="J6" s="95"/>
      <c r="K6" s="96"/>
      <c r="L6" s="97"/>
      <c r="M6" s="57" t="s">
        <v>217</v>
      </c>
    </row>
    <row r="7" spans="3:13" ht="30.6" customHeight="1" thickBot="1" x14ac:dyDescent="0.35">
      <c r="C7" s="85" t="s">
        <v>218</v>
      </c>
      <c r="D7" s="85" t="s">
        <v>219</v>
      </c>
      <c r="E7" s="85" t="s">
        <v>220</v>
      </c>
      <c r="F7" s="85" t="s">
        <v>221</v>
      </c>
      <c r="G7" s="85" t="s">
        <v>283</v>
      </c>
      <c r="H7" s="85" t="s">
        <v>286</v>
      </c>
      <c r="I7" s="85" t="s">
        <v>222</v>
      </c>
      <c r="J7" s="85" t="s">
        <v>285</v>
      </c>
      <c r="K7" s="85" t="s">
        <v>284</v>
      </c>
      <c r="L7" s="97"/>
      <c r="M7" s="57" t="s">
        <v>223</v>
      </c>
    </row>
    <row r="8" spans="3:13" ht="16.2" thickBot="1" x14ac:dyDescent="0.35">
      <c r="C8" s="86"/>
      <c r="D8" s="86"/>
      <c r="E8" s="86"/>
      <c r="F8" s="86"/>
      <c r="G8" s="98"/>
      <c r="H8" s="86"/>
      <c r="I8" s="86"/>
      <c r="J8" s="86"/>
      <c r="K8" s="86"/>
      <c r="L8" s="86"/>
      <c r="M8" s="58"/>
    </row>
    <row r="9" spans="3:13" ht="16.2" thickBot="1" x14ac:dyDescent="0.35">
      <c r="C9" s="59">
        <v>1</v>
      </c>
      <c r="D9" s="60" t="s">
        <v>224</v>
      </c>
      <c r="E9" s="61"/>
      <c r="F9" s="61"/>
      <c r="G9" s="61"/>
      <c r="H9" s="61"/>
      <c r="I9" s="61"/>
      <c r="J9" s="61">
        <v>8</v>
      </c>
      <c r="K9" s="61"/>
      <c r="L9" s="57">
        <v>8</v>
      </c>
      <c r="M9" s="61">
        <v>0.56000000000000005</v>
      </c>
    </row>
    <row r="10" spans="3:13" ht="16.2" thickBot="1" x14ac:dyDescent="0.35">
      <c r="C10" s="59">
        <v>2</v>
      </c>
      <c r="D10" s="60" t="s">
        <v>225</v>
      </c>
      <c r="E10" s="61"/>
      <c r="F10" s="61"/>
      <c r="G10" s="61"/>
      <c r="H10" s="61">
        <v>23</v>
      </c>
      <c r="I10" s="61"/>
      <c r="J10" s="61"/>
      <c r="K10" s="61"/>
      <c r="L10" s="57">
        <v>23</v>
      </c>
      <c r="M10" s="61">
        <v>3.45</v>
      </c>
    </row>
    <row r="11" spans="3:13" ht="16.2" thickBot="1" x14ac:dyDescent="0.35">
      <c r="C11" s="59">
        <v>3</v>
      </c>
      <c r="D11" s="60" t="s">
        <v>226</v>
      </c>
      <c r="E11" s="61"/>
      <c r="F11" s="61"/>
      <c r="G11" s="61"/>
      <c r="H11" s="61"/>
      <c r="I11" s="61"/>
      <c r="J11" s="61">
        <v>2</v>
      </c>
      <c r="K11" s="61"/>
      <c r="L11" s="57">
        <v>2</v>
      </c>
      <c r="M11" s="61">
        <v>0.14000000000000001</v>
      </c>
    </row>
    <row r="12" spans="3:13" ht="16.2" thickBot="1" x14ac:dyDescent="0.35">
      <c r="C12" s="59">
        <v>4</v>
      </c>
      <c r="D12" s="60" t="s">
        <v>227</v>
      </c>
      <c r="E12" s="61"/>
      <c r="F12" s="61"/>
      <c r="G12" s="61"/>
      <c r="H12" s="61">
        <v>25</v>
      </c>
      <c r="I12" s="61"/>
      <c r="J12" s="61">
        <v>23</v>
      </c>
      <c r="K12" s="61"/>
      <c r="L12" s="57">
        <v>48</v>
      </c>
      <c r="M12" s="61">
        <v>5.08</v>
      </c>
    </row>
    <row r="13" spans="3:13" ht="16.2" thickBot="1" x14ac:dyDescent="0.35">
      <c r="C13" s="59">
        <v>5</v>
      </c>
      <c r="D13" s="60" t="s">
        <v>228</v>
      </c>
      <c r="E13" s="61"/>
      <c r="F13" s="61"/>
      <c r="G13" s="61"/>
      <c r="H13" s="61">
        <v>24</v>
      </c>
      <c r="I13" s="61">
        <v>12</v>
      </c>
      <c r="J13" s="61"/>
      <c r="K13" s="61"/>
      <c r="L13" s="57">
        <v>36</v>
      </c>
      <c r="M13" s="61">
        <v>3.6</v>
      </c>
    </row>
    <row r="14" spans="3:13" ht="16.2" thickBot="1" x14ac:dyDescent="0.35">
      <c r="C14" s="59">
        <v>6</v>
      </c>
      <c r="D14" s="60" t="s">
        <v>229</v>
      </c>
      <c r="E14" s="61"/>
      <c r="F14" s="61"/>
      <c r="G14" s="61"/>
      <c r="H14" s="61"/>
      <c r="I14" s="61"/>
      <c r="J14" s="61">
        <v>5</v>
      </c>
      <c r="K14" s="61">
        <v>4</v>
      </c>
      <c r="L14" s="57">
        <v>9</v>
      </c>
      <c r="M14" s="61">
        <v>0.55000000000000004</v>
      </c>
    </row>
    <row r="15" spans="3:13" ht="16.2" thickBot="1" x14ac:dyDescent="0.35">
      <c r="C15" s="59">
        <v>7</v>
      </c>
      <c r="D15" s="60" t="s">
        <v>230</v>
      </c>
      <c r="E15" s="61"/>
      <c r="F15" s="61"/>
      <c r="G15" s="61"/>
      <c r="H15" s="61">
        <v>12</v>
      </c>
      <c r="I15" s="61">
        <v>15</v>
      </c>
      <c r="J15" s="61">
        <v>9</v>
      </c>
      <c r="K15" s="61"/>
      <c r="L15" s="57">
        <v>36</v>
      </c>
      <c r="M15" s="61">
        <v>3.93</v>
      </c>
    </row>
    <row r="16" spans="3:13" ht="16.2" thickBot="1" x14ac:dyDescent="0.35">
      <c r="C16" s="59">
        <v>8</v>
      </c>
      <c r="D16" s="60" t="s">
        <v>231</v>
      </c>
      <c r="E16" s="61"/>
      <c r="F16" s="61"/>
      <c r="G16" s="61"/>
      <c r="H16" s="61"/>
      <c r="I16" s="61">
        <v>9</v>
      </c>
      <c r="J16" s="61"/>
      <c r="K16" s="61"/>
      <c r="L16" s="57">
        <v>9</v>
      </c>
      <c r="M16" s="61">
        <v>0.8</v>
      </c>
    </row>
    <row r="17" spans="3:13" ht="16.2" thickBot="1" x14ac:dyDescent="0.35">
      <c r="C17" s="59">
        <v>9</v>
      </c>
      <c r="D17" s="60" t="s">
        <v>232</v>
      </c>
      <c r="E17" s="61"/>
      <c r="F17" s="61"/>
      <c r="G17" s="61"/>
      <c r="H17" s="61">
        <v>18</v>
      </c>
      <c r="I17" s="61">
        <v>7</v>
      </c>
      <c r="J17" s="61">
        <v>5</v>
      </c>
      <c r="K17" s="61"/>
      <c r="L17" s="57">
        <v>30</v>
      </c>
      <c r="M17" s="61">
        <v>3.75</v>
      </c>
    </row>
    <row r="18" spans="3:13" ht="16.2" thickBot="1" x14ac:dyDescent="0.35">
      <c r="C18" s="59">
        <v>10</v>
      </c>
      <c r="D18" s="60" t="s">
        <v>233</v>
      </c>
      <c r="E18" s="61"/>
      <c r="F18" s="61"/>
      <c r="G18" s="61"/>
      <c r="H18" s="61">
        <v>10</v>
      </c>
      <c r="I18" s="61">
        <v>2</v>
      </c>
      <c r="J18" s="61">
        <v>2</v>
      </c>
      <c r="K18" s="61"/>
      <c r="L18" s="57">
        <v>14</v>
      </c>
      <c r="M18" s="61">
        <v>2.8</v>
      </c>
    </row>
    <row r="19" spans="3:13" ht="16.2" thickBot="1" x14ac:dyDescent="0.35">
      <c r="C19" s="59">
        <v>11</v>
      </c>
      <c r="D19" s="60" t="s">
        <v>234</v>
      </c>
      <c r="E19" s="61"/>
      <c r="F19" s="61"/>
      <c r="G19" s="61"/>
      <c r="H19" s="61">
        <v>11</v>
      </c>
      <c r="I19" s="61">
        <v>8</v>
      </c>
      <c r="J19" s="61">
        <v>27</v>
      </c>
      <c r="K19" s="61"/>
      <c r="L19" s="57">
        <v>46</v>
      </c>
      <c r="M19" s="61">
        <v>4.34</v>
      </c>
    </row>
    <row r="20" spans="3:13" ht="16.2" thickBot="1" x14ac:dyDescent="0.35">
      <c r="C20" s="59">
        <v>12</v>
      </c>
      <c r="D20" s="60" t="s">
        <v>235</v>
      </c>
      <c r="E20" s="61"/>
      <c r="F20" s="61"/>
      <c r="G20" s="61"/>
      <c r="H20" s="61">
        <v>1</v>
      </c>
      <c r="I20" s="61">
        <v>31</v>
      </c>
      <c r="J20" s="61"/>
      <c r="K20" s="61"/>
      <c r="L20" s="57">
        <v>32</v>
      </c>
      <c r="M20" s="61">
        <v>4.5999999999999996</v>
      </c>
    </row>
    <row r="21" spans="3:13" ht="16.2" thickBot="1" x14ac:dyDescent="0.35">
      <c r="C21" s="59">
        <v>13</v>
      </c>
      <c r="D21" s="60" t="s">
        <v>236</v>
      </c>
      <c r="E21" s="61"/>
      <c r="F21" s="61"/>
      <c r="G21" s="61"/>
      <c r="H21" s="61">
        <v>3</v>
      </c>
      <c r="I21" s="61">
        <v>4</v>
      </c>
      <c r="J21" s="61">
        <v>24</v>
      </c>
      <c r="K21" s="61"/>
      <c r="L21" s="57">
        <v>32</v>
      </c>
      <c r="M21" s="61">
        <v>2.5299999999999998</v>
      </c>
    </row>
    <row r="22" spans="3:13" ht="16.2" thickBot="1" x14ac:dyDescent="0.35">
      <c r="C22" s="59">
        <v>14</v>
      </c>
      <c r="D22" s="60" t="s">
        <v>237</v>
      </c>
      <c r="E22" s="61"/>
      <c r="F22" s="61"/>
      <c r="G22" s="61"/>
      <c r="H22" s="61"/>
      <c r="I22" s="61">
        <v>10</v>
      </c>
      <c r="J22" s="61">
        <v>7</v>
      </c>
      <c r="K22" s="61"/>
      <c r="L22" s="57">
        <v>17</v>
      </c>
      <c r="M22" s="61">
        <v>1.49</v>
      </c>
    </row>
    <row r="23" spans="3:13" ht="16.2" thickBot="1" x14ac:dyDescent="0.35">
      <c r="C23" s="59">
        <v>15</v>
      </c>
      <c r="D23" s="60" t="s">
        <v>238</v>
      </c>
      <c r="E23" s="61"/>
      <c r="F23" s="61"/>
      <c r="G23" s="61"/>
      <c r="H23" s="61"/>
      <c r="I23" s="61">
        <v>19</v>
      </c>
      <c r="J23" s="61"/>
      <c r="K23" s="61"/>
      <c r="L23" s="57">
        <v>19</v>
      </c>
      <c r="M23" s="61">
        <v>1.9</v>
      </c>
    </row>
    <row r="24" spans="3:13" ht="16.2" thickBot="1" x14ac:dyDescent="0.35">
      <c r="C24" s="59">
        <v>16</v>
      </c>
      <c r="D24" s="60" t="s">
        <v>154</v>
      </c>
      <c r="E24" s="61"/>
      <c r="F24" s="61"/>
      <c r="G24" s="61"/>
      <c r="H24" s="61">
        <v>17</v>
      </c>
      <c r="I24" s="61">
        <v>27</v>
      </c>
      <c r="J24" s="61">
        <v>1</v>
      </c>
      <c r="K24" s="61"/>
      <c r="L24" s="57">
        <v>45</v>
      </c>
      <c r="M24" s="61">
        <v>3.62</v>
      </c>
    </row>
    <row r="25" spans="3:13" ht="16.2" thickBot="1" x14ac:dyDescent="0.35">
      <c r="C25" s="59">
        <v>17</v>
      </c>
      <c r="D25" s="60" t="s">
        <v>144</v>
      </c>
      <c r="E25" s="61"/>
      <c r="F25" s="61"/>
      <c r="G25" s="61"/>
      <c r="H25" s="61"/>
      <c r="I25" s="61"/>
      <c r="J25" s="61">
        <v>33</v>
      </c>
      <c r="K25" s="61"/>
      <c r="L25" s="57">
        <v>33</v>
      </c>
      <c r="M25" s="61">
        <v>1.89</v>
      </c>
    </row>
    <row r="26" spans="3:13" ht="16.2" thickBot="1" x14ac:dyDescent="0.35">
      <c r="C26" s="59">
        <v>18</v>
      </c>
      <c r="D26" s="60" t="s">
        <v>239</v>
      </c>
      <c r="E26" s="61"/>
      <c r="F26" s="61"/>
      <c r="G26" s="61"/>
      <c r="H26" s="61">
        <v>25</v>
      </c>
      <c r="I26" s="61">
        <v>1</v>
      </c>
      <c r="J26" s="61"/>
      <c r="K26" s="61"/>
      <c r="L26" s="57">
        <v>26</v>
      </c>
      <c r="M26" s="61">
        <v>3.85</v>
      </c>
    </row>
    <row r="27" spans="3:13" ht="16.2" thickBot="1" x14ac:dyDescent="0.35">
      <c r="C27" s="59">
        <v>19</v>
      </c>
      <c r="D27" s="60" t="s">
        <v>240</v>
      </c>
      <c r="E27" s="61"/>
      <c r="F27" s="61"/>
      <c r="G27" s="61"/>
      <c r="H27" s="61">
        <v>2</v>
      </c>
      <c r="I27" s="61">
        <v>8</v>
      </c>
      <c r="J27" s="61">
        <v>11</v>
      </c>
      <c r="K27" s="61"/>
      <c r="L27" s="57">
        <v>21</v>
      </c>
      <c r="M27" s="61">
        <v>1.87</v>
      </c>
    </row>
    <row r="28" spans="3:13" ht="16.2" thickBot="1" x14ac:dyDescent="0.35">
      <c r="C28" s="59">
        <v>20</v>
      </c>
      <c r="D28" s="60" t="s">
        <v>241</v>
      </c>
      <c r="E28" s="61"/>
      <c r="F28" s="61"/>
      <c r="G28" s="61"/>
      <c r="H28" s="61">
        <v>5</v>
      </c>
      <c r="I28" s="61">
        <v>7</v>
      </c>
      <c r="J28" s="61">
        <v>18</v>
      </c>
      <c r="K28" s="61"/>
      <c r="L28" s="57">
        <v>30</v>
      </c>
      <c r="M28" s="61">
        <v>2.71</v>
      </c>
    </row>
    <row r="29" spans="3:13" ht="16.2" thickBot="1" x14ac:dyDescent="0.35">
      <c r="C29" s="59">
        <v>21</v>
      </c>
      <c r="D29" s="60" t="s">
        <v>242</v>
      </c>
      <c r="E29" s="61"/>
      <c r="F29" s="61"/>
      <c r="G29" s="61"/>
      <c r="H29" s="61"/>
      <c r="I29" s="61">
        <v>6</v>
      </c>
      <c r="J29" s="61">
        <v>15</v>
      </c>
      <c r="K29" s="61"/>
      <c r="L29" s="57">
        <v>23</v>
      </c>
      <c r="M29" s="61">
        <v>1.65</v>
      </c>
    </row>
    <row r="30" spans="3:13" ht="31.8" thickBot="1" x14ac:dyDescent="0.35">
      <c r="C30" s="59">
        <v>22</v>
      </c>
      <c r="D30" s="60" t="s">
        <v>243</v>
      </c>
      <c r="E30" s="61"/>
      <c r="F30" s="61"/>
      <c r="G30" s="61"/>
      <c r="H30" s="61"/>
      <c r="I30" s="61"/>
      <c r="J30" s="61">
        <v>2</v>
      </c>
      <c r="K30" s="61"/>
      <c r="L30" s="57">
        <v>2</v>
      </c>
      <c r="M30" s="61">
        <v>0.14000000000000001</v>
      </c>
    </row>
    <row r="31" spans="3:13" ht="16.2" thickBot="1" x14ac:dyDescent="0.35">
      <c r="C31" s="59">
        <v>23</v>
      </c>
      <c r="D31" s="60" t="s">
        <v>156</v>
      </c>
      <c r="E31" s="61"/>
      <c r="F31" s="61"/>
      <c r="G31" s="61"/>
      <c r="H31" s="61">
        <v>17</v>
      </c>
      <c r="I31" s="61">
        <v>12</v>
      </c>
      <c r="J31" s="61"/>
      <c r="K31" s="61"/>
      <c r="L31" s="57">
        <v>29</v>
      </c>
      <c r="M31" s="61">
        <v>2.5499999999999998</v>
      </c>
    </row>
    <row r="32" spans="3:13" ht="16.2" thickBot="1" x14ac:dyDescent="0.35">
      <c r="C32" s="59">
        <v>24</v>
      </c>
      <c r="D32" s="60" t="s">
        <v>160</v>
      </c>
      <c r="E32" s="61"/>
      <c r="F32" s="61"/>
      <c r="G32" s="61"/>
      <c r="H32" s="61">
        <v>2</v>
      </c>
      <c r="I32" s="61">
        <v>11</v>
      </c>
      <c r="J32" s="61"/>
      <c r="K32" s="61"/>
      <c r="L32" s="57">
        <v>13</v>
      </c>
      <c r="M32" s="61">
        <v>1.4</v>
      </c>
    </row>
    <row r="33" spans="3:13" ht="16.2" thickBot="1" x14ac:dyDescent="0.35">
      <c r="C33" s="59">
        <v>25</v>
      </c>
      <c r="D33" s="60" t="s">
        <v>244</v>
      </c>
      <c r="E33" s="61"/>
      <c r="F33" s="61"/>
      <c r="G33" s="61"/>
      <c r="H33" s="61">
        <v>18</v>
      </c>
      <c r="I33" s="61"/>
      <c r="J33" s="61">
        <v>1</v>
      </c>
      <c r="K33" s="61"/>
      <c r="L33" s="57">
        <v>19</v>
      </c>
      <c r="M33" s="61">
        <v>2.77</v>
      </c>
    </row>
    <row r="34" spans="3:13" ht="16.2" thickBot="1" x14ac:dyDescent="0.35">
      <c r="C34" s="59">
        <v>26</v>
      </c>
      <c r="D34" s="60" t="s">
        <v>245</v>
      </c>
      <c r="E34" s="61"/>
      <c r="F34" s="61"/>
      <c r="G34" s="61"/>
      <c r="H34" s="61">
        <v>1</v>
      </c>
      <c r="I34" s="61">
        <v>5</v>
      </c>
      <c r="J34" s="61">
        <v>13</v>
      </c>
      <c r="K34" s="61"/>
      <c r="L34" s="57">
        <v>22</v>
      </c>
      <c r="M34" s="61">
        <v>1.56</v>
      </c>
    </row>
    <row r="35" spans="3:13" ht="16.2" thickBot="1" x14ac:dyDescent="0.35">
      <c r="C35" s="59">
        <v>27</v>
      </c>
      <c r="D35" s="60" t="s">
        <v>246</v>
      </c>
      <c r="E35" s="61"/>
      <c r="F35" s="61"/>
      <c r="G35" s="61"/>
      <c r="H35" s="61">
        <v>10</v>
      </c>
      <c r="I35" s="61">
        <v>5</v>
      </c>
      <c r="J35" s="61">
        <v>13</v>
      </c>
      <c r="K35" s="61"/>
      <c r="L35" s="57">
        <v>28</v>
      </c>
      <c r="M35" s="61">
        <v>3.06</v>
      </c>
    </row>
    <row r="36" spans="3:13" ht="16.2" thickBot="1" x14ac:dyDescent="0.35">
      <c r="C36" s="59">
        <v>28</v>
      </c>
      <c r="D36" s="60" t="s">
        <v>247</v>
      </c>
      <c r="E36" s="61"/>
      <c r="F36" s="61"/>
      <c r="G36" s="61"/>
      <c r="H36" s="61">
        <v>2</v>
      </c>
      <c r="I36" s="61">
        <v>5</v>
      </c>
      <c r="J36" s="61">
        <v>5</v>
      </c>
      <c r="K36" s="61"/>
      <c r="L36" s="57">
        <v>11</v>
      </c>
      <c r="M36" s="61">
        <v>1.1499999999999999</v>
      </c>
    </row>
    <row r="37" spans="3:13" ht="16.2" thickBot="1" x14ac:dyDescent="0.35">
      <c r="C37" s="59">
        <v>29</v>
      </c>
      <c r="D37" s="60" t="s">
        <v>248</v>
      </c>
      <c r="E37" s="61"/>
      <c r="F37" s="61"/>
      <c r="G37" s="61"/>
      <c r="H37" s="61">
        <v>1</v>
      </c>
      <c r="I37" s="61"/>
      <c r="J37" s="61"/>
      <c r="K37" s="61"/>
      <c r="L37" s="57">
        <v>1</v>
      </c>
      <c r="M37" s="61">
        <v>0.15</v>
      </c>
    </row>
    <row r="38" spans="3:13" ht="16.2" thickBot="1" x14ac:dyDescent="0.35">
      <c r="C38" s="59">
        <v>30</v>
      </c>
      <c r="D38" s="60" t="s">
        <v>249</v>
      </c>
      <c r="E38" s="61"/>
      <c r="F38" s="61"/>
      <c r="G38" s="61"/>
      <c r="H38" s="61">
        <v>4</v>
      </c>
      <c r="I38" s="61"/>
      <c r="J38" s="61">
        <v>13</v>
      </c>
      <c r="K38" s="61"/>
      <c r="L38" s="57">
        <v>17</v>
      </c>
      <c r="M38" s="61">
        <v>3.09</v>
      </c>
    </row>
    <row r="39" spans="3:13" ht="16.2" thickBot="1" x14ac:dyDescent="0.35">
      <c r="C39" s="59">
        <v>31</v>
      </c>
      <c r="D39" s="60" t="s">
        <v>250</v>
      </c>
      <c r="E39" s="61"/>
      <c r="F39" s="61"/>
      <c r="G39" s="61"/>
      <c r="H39" s="61"/>
      <c r="I39" s="61"/>
      <c r="J39" s="61">
        <v>24</v>
      </c>
      <c r="K39" s="61"/>
      <c r="L39" s="57">
        <v>24</v>
      </c>
      <c r="M39" s="61">
        <v>1.68</v>
      </c>
    </row>
    <row r="40" spans="3:13" ht="16.2" thickBot="1" x14ac:dyDescent="0.35">
      <c r="C40" s="59">
        <v>32</v>
      </c>
      <c r="D40" s="60" t="s">
        <v>251</v>
      </c>
      <c r="E40" s="61"/>
      <c r="F40" s="61"/>
      <c r="G40" s="61"/>
      <c r="H40" s="61"/>
      <c r="I40" s="61">
        <v>18</v>
      </c>
      <c r="J40" s="60"/>
      <c r="K40" s="60"/>
      <c r="L40" s="57">
        <v>21</v>
      </c>
      <c r="M40" s="61">
        <v>1.8</v>
      </c>
    </row>
    <row r="41" spans="3:13" ht="16.2" thickBot="1" x14ac:dyDescent="0.35">
      <c r="C41" s="59">
        <v>33</v>
      </c>
      <c r="D41" s="60" t="s">
        <v>252</v>
      </c>
      <c r="E41" s="61"/>
      <c r="F41" s="61"/>
      <c r="G41" s="61"/>
      <c r="H41" s="60"/>
      <c r="I41" s="61">
        <v>29</v>
      </c>
      <c r="J41" s="61">
        <v>4</v>
      </c>
      <c r="K41" s="61"/>
      <c r="L41" s="57">
        <v>33</v>
      </c>
      <c r="M41" s="61">
        <v>3.33</v>
      </c>
    </row>
    <row r="42" spans="3:13" ht="16.2" thickBot="1" x14ac:dyDescent="0.35">
      <c r="C42" s="59">
        <v>34</v>
      </c>
      <c r="D42" s="60" t="s">
        <v>253</v>
      </c>
      <c r="E42" s="61"/>
      <c r="F42" s="61"/>
      <c r="G42" s="61"/>
      <c r="H42" s="61"/>
      <c r="I42" s="61">
        <v>2</v>
      </c>
      <c r="J42" s="61">
        <v>6</v>
      </c>
      <c r="K42" s="61"/>
      <c r="L42" s="57">
        <v>8</v>
      </c>
      <c r="M42" s="61">
        <v>0.62</v>
      </c>
    </row>
    <row r="43" spans="3:13" ht="16.2" thickBot="1" x14ac:dyDescent="0.35">
      <c r="C43" s="59">
        <v>35</v>
      </c>
      <c r="D43" s="60" t="s">
        <v>254</v>
      </c>
      <c r="E43" s="61"/>
      <c r="F43" s="61"/>
      <c r="G43" s="61"/>
      <c r="H43" s="61">
        <v>40</v>
      </c>
      <c r="I43" s="61">
        <v>5</v>
      </c>
      <c r="J43" s="61"/>
      <c r="K43" s="61"/>
      <c r="L43" s="57">
        <v>45</v>
      </c>
      <c r="M43" s="61">
        <v>6.5</v>
      </c>
    </row>
    <row r="44" spans="3:13" ht="16.2" thickBot="1" x14ac:dyDescent="0.35">
      <c r="C44" s="59">
        <v>36</v>
      </c>
      <c r="D44" s="60" t="s">
        <v>255</v>
      </c>
      <c r="E44" s="61"/>
      <c r="F44" s="61"/>
      <c r="G44" s="61"/>
      <c r="H44" s="61">
        <v>18</v>
      </c>
      <c r="I44" s="61"/>
      <c r="J44" s="61"/>
      <c r="K44" s="61"/>
      <c r="L44" s="57">
        <v>18</v>
      </c>
      <c r="M44" s="61">
        <v>2.7</v>
      </c>
    </row>
    <row r="45" spans="3:13" ht="16.2" thickBot="1" x14ac:dyDescent="0.35">
      <c r="C45" s="59">
        <v>37</v>
      </c>
      <c r="D45" s="60" t="s">
        <v>256</v>
      </c>
      <c r="E45" s="61"/>
      <c r="F45" s="61"/>
      <c r="G45" s="61"/>
      <c r="H45" s="60"/>
      <c r="I45" s="61">
        <v>13</v>
      </c>
      <c r="J45" s="61">
        <v>17</v>
      </c>
      <c r="K45" s="61"/>
      <c r="L45" s="57">
        <v>30</v>
      </c>
      <c r="M45" s="61">
        <v>2.14</v>
      </c>
    </row>
    <row r="46" spans="3:13" ht="16.2" thickBot="1" x14ac:dyDescent="0.35">
      <c r="C46" s="59">
        <v>38</v>
      </c>
      <c r="D46" s="60" t="s">
        <v>257</v>
      </c>
      <c r="E46" s="61"/>
      <c r="F46" s="61"/>
      <c r="G46" s="61"/>
      <c r="H46" s="61"/>
      <c r="I46" s="61">
        <v>8</v>
      </c>
      <c r="J46" s="61">
        <v>22</v>
      </c>
      <c r="K46" s="61"/>
      <c r="L46" s="57">
        <v>30</v>
      </c>
      <c r="M46" s="61">
        <v>2.34</v>
      </c>
    </row>
    <row r="47" spans="3:13" ht="16.2" thickBot="1" x14ac:dyDescent="0.35">
      <c r="C47" s="59">
        <v>39</v>
      </c>
      <c r="D47" s="60" t="s">
        <v>258</v>
      </c>
      <c r="E47" s="61"/>
      <c r="F47" s="61"/>
      <c r="G47" s="61"/>
      <c r="H47" s="61">
        <v>12</v>
      </c>
      <c r="I47" s="61">
        <v>18</v>
      </c>
      <c r="J47" s="61">
        <v>8</v>
      </c>
      <c r="K47" s="61"/>
      <c r="L47" s="57">
        <v>38</v>
      </c>
      <c r="M47" s="61">
        <v>4.16</v>
      </c>
    </row>
    <row r="48" spans="3:13" ht="16.2" thickBot="1" x14ac:dyDescent="0.35">
      <c r="C48" s="59">
        <v>40</v>
      </c>
      <c r="D48" s="60" t="s">
        <v>181</v>
      </c>
      <c r="E48" s="61"/>
      <c r="F48" s="61"/>
      <c r="G48" s="61"/>
      <c r="H48" s="61"/>
      <c r="I48" s="61">
        <v>11</v>
      </c>
      <c r="J48" s="61"/>
      <c r="K48" s="61"/>
      <c r="L48" s="57">
        <v>11</v>
      </c>
      <c r="M48" s="61">
        <v>1.1000000000000001</v>
      </c>
    </row>
    <row r="49" spans="3:13" ht="16.2" thickBot="1" x14ac:dyDescent="0.35">
      <c r="C49" s="59">
        <v>41</v>
      </c>
      <c r="D49" s="60" t="s">
        <v>259</v>
      </c>
      <c r="E49" s="61"/>
      <c r="F49" s="61"/>
      <c r="G49" s="61"/>
      <c r="H49" s="61">
        <v>15</v>
      </c>
      <c r="I49" s="61">
        <v>5</v>
      </c>
      <c r="J49" s="61">
        <v>2</v>
      </c>
      <c r="K49" s="61"/>
      <c r="L49" s="57">
        <v>22</v>
      </c>
      <c r="M49" s="61">
        <v>2.39</v>
      </c>
    </row>
    <row r="50" spans="3:13" ht="16.2" thickBot="1" x14ac:dyDescent="0.35">
      <c r="C50" s="59">
        <v>42</v>
      </c>
      <c r="D50" s="60" t="s">
        <v>260</v>
      </c>
      <c r="E50" s="61"/>
      <c r="F50" s="61"/>
      <c r="G50" s="61"/>
      <c r="H50" s="61">
        <v>2</v>
      </c>
      <c r="I50" s="61">
        <v>16</v>
      </c>
      <c r="J50" s="61">
        <v>12</v>
      </c>
      <c r="K50" s="61"/>
      <c r="L50" s="57">
        <v>28</v>
      </c>
      <c r="M50" s="61">
        <v>2.64</v>
      </c>
    </row>
    <row r="51" spans="3:13" ht="16.2" thickBot="1" x14ac:dyDescent="0.35">
      <c r="C51" s="59">
        <v>43</v>
      </c>
      <c r="D51" s="60" t="s">
        <v>261</v>
      </c>
      <c r="E51" s="61"/>
      <c r="F51" s="61"/>
      <c r="G51" s="61"/>
      <c r="H51" s="61">
        <v>40</v>
      </c>
      <c r="I51" s="61"/>
      <c r="J51" s="61"/>
      <c r="K51" s="61"/>
      <c r="L51" s="57">
        <v>40</v>
      </c>
      <c r="M51" s="61">
        <v>5.7</v>
      </c>
    </row>
    <row r="52" spans="3:13" ht="16.2" thickBot="1" x14ac:dyDescent="0.35">
      <c r="C52" s="59">
        <v>44</v>
      </c>
      <c r="D52" s="60" t="s">
        <v>262</v>
      </c>
      <c r="E52" s="61">
        <v>3</v>
      </c>
      <c r="F52" s="61"/>
      <c r="G52" s="61"/>
      <c r="H52" s="61">
        <v>20</v>
      </c>
      <c r="I52" s="61">
        <v>11</v>
      </c>
      <c r="J52" s="61">
        <v>11</v>
      </c>
      <c r="K52" s="61"/>
      <c r="L52" s="57">
        <v>45</v>
      </c>
      <c r="M52" s="61">
        <v>5.15</v>
      </c>
    </row>
    <row r="53" spans="3:13" ht="16.2" thickBot="1" x14ac:dyDescent="0.35">
      <c r="C53" s="59">
        <v>45</v>
      </c>
      <c r="D53" s="60" t="s">
        <v>263</v>
      </c>
      <c r="E53" s="61"/>
      <c r="F53" s="61"/>
      <c r="G53" s="61"/>
      <c r="H53" s="61">
        <v>10</v>
      </c>
      <c r="I53" s="61"/>
      <c r="J53" s="61"/>
      <c r="K53" s="61"/>
      <c r="L53" s="57">
        <v>10</v>
      </c>
      <c r="M53" s="61">
        <v>1.35</v>
      </c>
    </row>
    <row r="54" spans="3:13" ht="16.2" thickBot="1" x14ac:dyDescent="0.35">
      <c r="C54" s="59">
        <v>46</v>
      </c>
      <c r="D54" s="60" t="s">
        <v>264</v>
      </c>
      <c r="E54" s="61"/>
      <c r="F54" s="61"/>
      <c r="G54" s="61"/>
      <c r="H54" s="61"/>
      <c r="I54" s="61"/>
      <c r="J54" s="61">
        <v>18</v>
      </c>
      <c r="K54" s="61"/>
      <c r="L54" s="57">
        <v>18</v>
      </c>
      <c r="M54" s="61">
        <v>1.26</v>
      </c>
    </row>
    <row r="55" spans="3:13" ht="16.2" thickBot="1" x14ac:dyDescent="0.35">
      <c r="C55" s="59">
        <v>47</v>
      </c>
      <c r="D55" s="60" t="s">
        <v>265</v>
      </c>
      <c r="E55" s="61"/>
      <c r="F55" s="61"/>
      <c r="G55" s="61"/>
      <c r="H55" s="61">
        <v>25</v>
      </c>
      <c r="I55" s="61"/>
      <c r="J55" s="61"/>
      <c r="K55" s="61"/>
      <c r="L55" s="57">
        <v>25</v>
      </c>
      <c r="M55" s="61">
        <v>3.75</v>
      </c>
    </row>
    <row r="56" spans="3:13" ht="16.2" thickBot="1" x14ac:dyDescent="0.35">
      <c r="C56" s="59">
        <v>48</v>
      </c>
      <c r="D56" s="60" t="s">
        <v>266</v>
      </c>
      <c r="E56" s="61"/>
      <c r="F56" s="61"/>
      <c r="G56" s="61"/>
      <c r="H56" s="61"/>
      <c r="I56" s="61">
        <v>3</v>
      </c>
      <c r="J56" s="61"/>
      <c r="K56" s="61"/>
      <c r="L56" s="57">
        <v>3</v>
      </c>
      <c r="M56" s="61">
        <v>0.3</v>
      </c>
    </row>
    <row r="57" spans="3:13" ht="31.8" thickBot="1" x14ac:dyDescent="0.35">
      <c r="C57" s="62">
        <v>49</v>
      </c>
      <c r="D57" s="60" t="s">
        <v>267</v>
      </c>
      <c r="E57" s="61"/>
      <c r="F57" s="61"/>
      <c r="G57" s="61"/>
      <c r="H57" s="61"/>
      <c r="I57" s="61"/>
      <c r="J57" s="61">
        <v>33</v>
      </c>
      <c r="K57" s="61"/>
      <c r="L57" s="57">
        <v>33</v>
      </c>
      <c r="M57" s="61">
        <v>0.63</v>
      </c>
    </row>
    <row r="58" spans="3:13" ht="16.2" thickBot="1" x14ac:dyDescent="0.35">
      <c r="C58" s="59">
        <v>50</v>
      </c>
      <c r="D58" s="60" t="s">
        <v>268</v>
      </c>
      <c r="E58" s="61"/>
      <c r="F58" s="61"/>
      <c r="G58" s="61"/>
      <c r="H58" s="61"/>
      <c r="I58" s="61">
        <v>16</v>
      </c>
      <c r="J58" s="61">
        <v>11</v>
      </c>
      <c r="K58" s="61"/>
      <c r="L58" s="57">
        <v>26</v>
      </c>
      <c r="M58" s="61">
        <v>2.37</v>
      </c>
    </row>
    <row r="59" spans="3:13" ht="16.2" thickBot="1" x14ac:dyDescent="0.35">
      <c r="C59" s="59">
        <v>51</v>
      </c>
      <c r="D59" s="60" t="s">
        <v>269</v>
      </c>
      <c r="E59" s="61"/>
      <c r="F59" s="61"/>
      <c r="G59" s="61"/>
      <c r="H59" s="61"/>
      <c r="I59" s="61">
        <v>13</v>
      </c>
      <c r="J59" s="61">
        <v>1</v>
      </c>
      <c r="K59" s="61"/>
      <c r="L59" s="57">
        <v>14</v>
      </c>
      <c r="M59" s="61">
        <v>1.37</v>
      </c>
    </row>
    <row r="60" spans="3:13" ht="16.2" thickBot="1" x14ac:dyDescent="0.35">
      <c r="C60" s="59">
        <v>52</v>
      </c>
      <c r="D60" s="60" t="s">
        <v>270</v>
      </c>
      <c r="E60" s="61"/>
      <c r="F60" s="61"/>
      <c r="G60" s="61"/>
      <c r="H60" s="61"/>
      <c r="I60" s="61">
        <v>10</v>
      </c>
      <c r="J60" s="61">
        <v>9</v>
      </c>
      <c r="K60" s="61"/>
      <c r="L60" s="57">
        <v>19</v>
      </c>
      <c r="M60" s="61">
        <v>1.63</v>
      </c>
    </row>
    <row r="61" spans="3:13" ht="16.2" thickBot="1" x14ac:dyDescent="0.35">
      <c r="C61" s="59">
        <v>53</v>
      </c>
      <c r="D61" s="60" t="s">
        <v>271</v>
      </c>
      <c r="E61" s="61"/>
      <c r="F61" s="61"/>
      <c r="G61" s="61"/>
      <c r="H61" s="61"/>
      <c r="I61" s="61">
        <v>23</v>
      </c>
      <c r="J61" s="61">
        <v>10</v>
      </c>
      <c r="K61" s="61"/>
      <c r="L61" s="57">
        <v>33</v>
      </c>
      <c r="M61" s="61">
        <v>3</v>
      </c>
    </row>
    <row r="62" spans="3:13" ht="16.2" thickBot="1" x14ac:dyDescent="0.35">
      <c r="C62" s="59">
        <v>54</v>
      </c>
      <c r="D62" s="60" t="s">
        <v>272</v>
      </c>
      <c r="E62" s="61">
        <v>1</v>
      </c>
      <c r="F62" s="61">
        <v>2</v>
      </c>
      <c r="G62" s="61"/>
      <c r="H62" s="61">
        <v>33</v>
      </c>
      <c r="I62" s="61"/>
      <c r="J62" s="61"/>
      <c r="K62" s="61"/>
      <c r="L62" s="57">
        <v>36</v>
      </c>
      <c r="M62" s="61">
        <v>5.45</v>
      </c>
    </row>
    <row r="63" spans="3:13" ht="16.2" thickBot="1" x14ac:dyDescent="0.35">
      <c r="C63" s="59">
        <v>55</v>
      </c>
      <c r="D63" s="60" t="s">
        <v>273</v>
      </c>
      <c r="E63" s="61"/>
      <c r="F63" s="61"/>
      <c r="G63" s="61"/>
      <c r="H63" s="61">
        <v>24</v>
      </c>
      <c r="I63" s="61"/>
      <c r="J63" s="61"/>
      <c r="K63" s="61"/>
      <c r="L63" s="57">
        <v>24</v>
      </c>
      <c r="M63" s="61">
        <v>3.6</v>
      </c>
    </row>
    <row r="64" spans="3:13" ht="16.2" thickBot="1" x14ac:dyDescent="0.35">
      <c r="C64" s="59">
        <v>56</v>
      </c>
      <c r="D64" s="60" t="s">
        <v>274</v>
      </c>
      <c r="E64" s="61"/>
      <c r="F64" s="61"/>
      <c r="G64" s="61"/>
      <c r="H64" s="61"/>
      <c r="I64" s="61"/>
      <c r="J64" s="61">
        <v>18</v>
      </c>
      <c r="K64" s="61"/>
      <c r="L64" s="57">
        <v>18</v>
      </c>
      <c r="M64" s="61">
        <v>1.26</v>
      </c>
    </row>
    <row r="65" spans="3:13" ht="31.8" thickBot="1" x14ac:dyDescent="0.35">
      <c r="C65" s="59">
        <v>57</v>
      </c>
      <c r="D65" s="63" t="s">
        <v>275</v>
      </c>
      <c r="E65" s="61"/>
      <c r="F65" s="61"/>
      <c r="G65" s="61"/>
      <c r="H65" s="61"/>
      <c r="I65" s="61"/>
      <c r="J65" s="61">
        <v>22</v>
      </c>
      <c r="K65" s="61"/>
      <c r="L65" s="57">
        <v>22</v>
      </c>
      <c r="M65" s="61">
        <v>1.54</v>
      </c>
    </row>
    <row r="66" spans="3:13" ht="31.8" thickBot="1" x14ac:dyDescent="0.35">
      <c r="C66" s="59">
        <v>58</v>
      </c>
      <c r="D66" s="63" t="s">
        <v>276</v>
      </c>
      <c r="E66" s="61"/>
      <c r="F66" s="61"/>
      <c r="G66" s="61"/>
      <c r="H66" s="61">
        <v>2</v>
      </c>
      <c r="I66" s="61"/>
      <c r="J66" s="61"/>
      <c r="K66" s="61"/>
      <c r="L66" s="57">
        <v>2</v>
      </c>
      <c r="M66" s="61">
        <v>0.3</v>
      </c>
    </row>
    <row r="67" spans="3:13" ht="16.2" thickBot="1" x14ac:dyDescent="0.35">
      <c r="C67" s="59">
        <v>59</v>
      </c>
      <c r="D67" s="60" t="s">
        <v>277</v>
      </c>
      <c r="E67" s="61"/>
      <c r="F67" s="61"/>
      <c r="G67" s="61"/>
      <c r="H67" s="61">
        <v>12</v>
      </c>
      <c r="I67" s="61"/>
      <c r="J67" s="61"/>
      <c r="K67" s="61"/>
      <c r="L67" s="57">
        <v>12</v>
      </c>
      <c r="M67" s="61">
        <v>1.18</v>
      </c>
    </row>
    <row r="68" spans="3:13" ht="16.2" thickBot="1" x14ac:dyDescent="0.35">
      <c r="C68" s="59">
        <v>60</v>
      </c>
      <c r="D68" s="60" t="s">
        <v>278</v>
      </c>
      <c r="E68" s="61"/>
      <c r="F68" s="61"/>
      <c r="G68" s="61"/>
      <c r="H68" s="61">
        <v>3</v>
      </c>
      <c r="I68" s="61">
        <v>35</v>
      </c>
      <c r="J68" s="61">
        <v>15</v>
      </c>
      <c r="K68" s="61"/>
      <c r="L68" s="57">
        <v>53</v>
      </c>
      <c r="M68" s="61">
        <v>4.8600000000000003</v>
      </c>
    </row>
    <row r="69" spans="3:13" ht="16.2" thickBot="1" x14ac:dyDescent="0.35">
      <c r="C69" s="59">
        <v>61</v>
      </c>
      <c r="D69" s="60" t="s">
        <v>279</v>
      </c>
      <c r="E69" s="61"/>
      <c r="F69" s="61"/>
      <c r="G69" s="61"/>
      <c r="H69" s="61">
        <v>7</v>
      </c>
      <c r="I69" s="61">
        <v>22</v>
      </c>
      <c r="J69" s="61">
        <v>16</v>
      </c>
      <c r="K69" s="61"/>
      <c r="L69" s="57">
        <v>45</v>
      </c>
      <c r="M69" s="61">
        <v>4.17</v>
      </c>
    </row>
    <row r="70" spans="3:13" ht="16.2" thickBot="1" x14ac:dyDescent="0.35">
      <c r="C70" s="59">
        <v>62</v>
      </c>
      <c r="D70" s="60" t="s">
        <v>280</v>
      </c>
      <c r="E70" s="61"/>
      <c r="F70" s="61"/>
      <c r="G70" s="61"/>
      <c r="H70" s="61"/>
      <c r="I70" s="61">
        <v>10</v>
      </c>
      <c r="J70" s="61"/>
      <c r="K70" s="61"/>
      <c r="L70" s="57">
        <v>10</v>
      </c>
      <c r="M70" s="61">
        <v>1</v>
      </c>
    </row>
    <row r="71" spans="3:13" ht="16.2" thickBot="1" x14ac:dyDescent="0.35">
      <c r="C71" s="59">
        <v>63</v>
      </c>
      <c r="D71" s="60" t="s">
        <v>281</v>
      </c>
      <c r="E71" s="61"/>
      <c r="F71" s="61"/>
      <c r="G71" s="61"/>
      <c r="H71" s="61"/>
      <c r="I71" s="61">
        <v>13</v>
      </c>
      <c r="J71" s="61"/>
      <c r="K71" s="61"/>
      <c r="L71" s="57">
        <v>13</v>
      </c>
      <c r="M71" s="61">
        <v>1.3</v>
      </c>
    </row>
    <row r="72" spans="3:13" ht="14.4" customHeight="1" x14ac:dyDescent="0.3">
      <c r="C72" s="87"/>
      <c r="D72" s="87" t="s">
        <v>282</v>
      </c>
      <c r="E72" s="87">
        <v>4</v>
      </c>
      <c r="F72" s="87">
        <v>2</v>
      </c>
      <c r="G72" s="87"/>
      <c r="H72" s="87">
        <f>SUM(H9:H71)</f>
        <v>494</v>
      </c>
      <c r="I72" s="87">
        <f>SUM(I9:I71)</f>
        <v>485</v>
      </c>
      <c r="J72" s="87">
        <f>SUM(J9:J70)</f>
        <v>496</v>
      </c>
      <c r="K72" s="87">
        <v>4</v>
      </c>
      <c r="L72" s="82">
        <f>SUM(L9:L71)</f>
        <v>1490</v>
      </c>
      <c r="M72" s="82">
        <v>153.80000000000001</v>
      </c>
    </row>
    <row r="73" spans="3:13" ht="14.4" customHeight="1" x14ac:dyDescent="0.3">
      <c r="C73" s="88"/>
      <c r="D73" s="88"/>
      <c r="E73" s="88"/>
      <c r="F73" s="88"/>
      <c r="G73" s="88"/>
      <c r="H73" s="88"/>
      <c r="I73" s="88"/>
      <c r="J73" s="88"/>
      <c r="K73" s="88"/>
      <c r="L73" s="83"/>
      <c r="M73" s="83"/>
    </row>
    <row r="74" spans="3:13" ht="15" customHeight="1" thickBot="1" x14ac:dyDescent="0.35">
      <c r="C74" s="89"/>
      <c r="D74" s="89"/>
      <c r="E74" s="89"/>
      <c r="F74" s="89"/>
      <c r="G74" s="89"/>
      <c r="H74" s="89"/>
      <c r="I74" s="89"/>
      <c r="J74" s="89"/>
      <c r="K74" s="89"/>
      <c r="L74" s="84"/>
      <c r="M74" s="84"/>
    </row>
    <row r="75" spans="3:13" ht="15.6" x14ac:dyDescent="0.3">
      <c r="C75" s="64"/>
      <c r="I75" s="66"/>
    </row>
    <row r="76" spans="3:13" ht="31.2" x14ac:dyDescent="0.3">
      <c r="C76" s="65"/>
      <c r="D76" s="67" t="s">
        <v>287</v>
      </c>
    </row>
  </sheetData>
  <mergeCells count="25">
    <mergeCell ref="C3:M3"/>
    <mergeCell ref="C5:C6"/>
    <mergeCell ref="H5:K6"/>
    <mergeCell ref="L5:L8"/>
    <mergeCell ref="C7:C8"/>
    <mergeCell ref="D7:D8"/>
    <mergeCell ref="E7:E8"/>
    <mergeCell ref="G7:G8"/>
    <mergeCell ref="E5:G6"/>
    <mergeCell ref="C72:C74"/>
    <mergeCell ref="D72:D74"/>
    <mergeCell ref="E72:E74"/>
    <mergeCell ref="F72:F74"/>
    <mergeCell ref="G72:G74"/>
    <mergeCell ref="M72:M74"/>
    <mergeCell ref="F7:F8"/>
    <mergeCell ref="H7:H8"/>
    <mergeCell ref="I7:I8"/>
    <mergeCell ref="J7:J8"/>
    <mergeCell ref="K7:K8"/>
    <mergeCell ref="H72:H74"/>
    <mergeCell ref="I72:I74"/>
    <mergeCell ref="J72:J74"/>
    <mergeCell ref="K72:K74"/>
    <mergeCell ref="L72:L74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6:K10"/>
  <sheetViews>
    <sheetView workbookViewId="0">
      <selection activeCell="D32" sqref="D32"/>
    </sheetView>
  </sheetViews>
  <sheetFormatPr defaultRowHeight="14.4" x14ac:dyDescent="0.3"/>
  <sheetData>
    <row r="6" spans="7:11" x14ac:dyDescent="0.3">
      <c r="G6" t="s">
        <v>14</v>
      </c>
      <c r="K6" t="s">
        <v>19</v>
      </c>
    </row>
    <row r="7" spans="7:11" x14ac:dyDescent="0.3">
      <c r="G7" t="s">
        <v>18</v>
      </c>
      <c r="K7" t="s">
        <v>18</v>
      </c>
    </row>
    <row r="8" spans="7:11" x14ac:dyDescent="0.3">
      <c r="G8" t="s">
        <v>15</v>
      </c>
      <c r="K8" t="s">
        <v>15</v>
      </c>
    </row>
    <row r="9" spans="7:11" x14ac:dyDescent="0.3">
      <c r="G9" t="s">
        <v>16</v>
      </c>
      <c r="K9" t="s">
        <v>16</v>
      </c>
    </row>
    <row r="10" spans="7:11" x14ac:dyDescent="0.3">
      <c r="G10" t="s">
        <v>17</v>
      </c>
      <c r="K10" t="s">
        <v>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X63"/>
  <sheetViews>
    <sheetView topLeftCell="A64" workbookViewId="0">
      <selection activeCell="C64" sqref="C64"/>
    </sheetView>
  </sheetViews>
  <sheetFormatPr defaultRowHeight="14.4" x14ac:dyDescent="0.3"/>
  <cols>
    <col min="1" max="1" width="15" customWidth="1"/>
    <col min="3" max="4" width="15.109375" customWidth="1"/>
    <col min="6" max="6" width="14.109375" customWidth="1"/>
    <col min="7" max="7" width="19.5546875" customWidth="1"/>
    <col min="9" max="9" width="15.109375" customWidth="1"/>
    <col min="10" max="10" width="21.88671875" customWidth="1"/>
    <col min="12" max="13" width="12.109375" customWidth="1"/>
    <col min="14" max="14" width="18" customWidth="1"/>
    <col min="15" max="16" width="17.33203125" customWidth="1"/>
    <col min="17" max="19" width="14.5546875" customWidth="1"/>
    <col min="20" max="20" width="11.6640625" customWidth="1"/>
    <col min="21" max="21" width="15.6640625" customWidth="1"/>
    <col min="22" max="22" width="12.44140625" customWidth="1"/>
  </cols>
  <sheetData>
    <row r="6" spans="3:20" x14ac:dyDescent="0.3">
      <c r="C6" t="s">
        <v>84</v>
      </c>
      <c r="F6" t="s">
        <v>83</v>
      </c>
      <c r="I6" t="s">
        <v>86</v>
      </c>
      <c r="L6" t="s">
        <v>80</v>
      </c>
      <c r="O6" t="s">
        <v>79</v>
      </c>
    </row>
    <row r="7" spans="3:20" x14ac:dyDescent="0.3">
      <c r="C7">
        <v>1</v>
      </c>
      <c r="D7" t="s">
        <v>54</v>
      </c>
      <c r="F7">
        <f>8+1</f>
        <v>9</v>
      </c>
      <c r="G7" t="s">
        <v>54</v>
      </c>
      <c r="I7">
        <f>8-2+1</f>
        <v>7</v>
      </c>
      <c r="J7" t="s">
        <v>59</v>
      </c>
      <c r="L7">
        <v>4</v>
      </c>
      <c r="M7" t="s">
        <v>91</v>
      </c>
      <c r="O7">
        <v>11</v>
      </c>
      <c r="P7" t="s">
        <v>93</v>
      </c>
    </row>
    <row r="8" spans="3:20" x14ac:dyDescent="0.3">
      <c r="C8">
        <f>11+1</f>
        <v>12</v>
      </c>
      <c r="D8" t="s">
        <v>85</v>
      </c>
      <c r="F8">
        <v>3</v>
      </c>
      <c r="G8" t="s">
        <v>81</v>
      </c>
      <c r="I8">
        <f>11-3+1</f>
        <v>9</v>
      </c>
      <c r="J8" t="s">
        <v>87</v>
      </c>
      <c r="L8">
        <v>8</v>
      </c>
      <c r="M8" t="s">
        <v>92</v>
      </c>
      <c r="O8">
        <v>2</v>
      </c>
      <c r="P8" t="s">
        <v>94</v>
      </c>
    </row>
    <row r="9" spans="3:20" x14ac:dyDescent="0.3">
      <c r="F9">
        <v>5</v>
      </c>
      <c r="G9" t="s">
        <v>82</v>
      </c>
      <c r="I9">
        <v>2</v>
      </c>
      <c r="J9" t="s">
        <v>88</v>
      </c>
      <c r="L9">
        <v>4</v>
      </c>
      <c r="M9" t="s">
        <v>59</v>
      </c>
      <c r="O9">
        <v>5</v>
      </c>
      <c r="P9" t="s">
        <v>87</v>
      </c>
    </row>
    <row r="10" spans="3:20" x14ac:dyDescent="0.3">
      <c r="F10">
        <v>17</v>
      </c>
      <c r="G10" t="s">
        <v>68</v>
      </c>
      <c r="I10">
        <v>2</v>
      </c>
      <c r="J10" t="s">
        <v>89</v>
      </c>
      <c r="O10" s="11"/>
      <c r="P10" s="11"/>
    </row>
    <row r="11" spans="3:20" x14ac:dyDescent="0.3">
      <c r="C11" s="17">
        <f>SUM(C7:C10)</f>
        <v>13</v>
      </c>
      <c r="F11" s="17">
        <f>SUM(F7:F10)</f>
        <v>34</v>
      </c>
      <c r="H11" s="12"/>
      <c r="I11">
        <f>5*2</f>
        <v>10</v>
      </c>
      <c r="J11" t="s">
        <v>90</v>
      </c>
      <c r="L11" s="17">
        <f>SUM(L7:L10)</f>
        <v>16</v>
      </c>
      <c r="M11" s="11"/>
      <c r="O11" s="17">
        <f>SUM(O7:O10)</f>
        <v>18</v>
      </c>
    </row>
    <row r="12" spans="3:20" x14ac:dyDescent="0.3">
      <c r="H12" s="12"/>
      <c r="I12" s="12">
        <f>SUM(I7:I11)</f>
        <v>30</v>
      </c>
      <c r="L12" s="11"/>
      <c r="M12" s="11"/>
    </row>
    <row r="13" spans="3:20" x14ac:dyDescent="0.3">
      <c r="H13" s="12"/>
      <c r="I13" s="12"/>
      <c r="L13" s="11"/>
      <c r="M13" s="11"/>
    </row>
    <row r="14" spans="3:20" x14ac:dyDescent="0.3">
      <c r="H14" s="12"/>
      <c r="I14" s="12"/>
      <c r="L14" s="11"/>
      <c r="M14" s="11"/>
    </row>
    <row r="16" spans="3:20" x14ac:dyDescent="0.3">
      <c r="C16" t="s">
        <v>34</v>
      </c>
      <c r="F16" t="s">
        <v>15</v>
      </c>
      <c r="I16" t="s">
        <v>15</v>
      </c>
      <c r="L16" t="s">
        <v>15</v>
      </c>
      <c r="O16" t="s">
        <v>16</v>
      </c>
      <c r="T16" t="s">
        <v>33</v>
      </c>
    </row>
    <row r="17" spans="3:21" ht="28.5" customHeight="1" x14ac:dyDescent="0.3">
      <c r="C17" s="14" t="s">
        <v>25</v>
      </c>
      <c r="D17" s="14" t="s">
        <v>95</v>
      </c>
      <c r="F17" s="14" t="s">
        <v>26</v>
      </c>
      <c r="G17" s="14"/>
      <c r="I17" s="14" t="s">
        <v>28</v>
      </c>
      <c r="J17" s="14"/>
      <c r="L17" s="14" t="s">
        <v>29</v>
      </c>
      <c r="M17" s="14"/>
      <c r="O17" s="14" t="s">
        <v>30</v>
      </c>
      <c r="P17" s="14"/>
      <c r="T17" s="14" t="s">
        <v>32</v>
      </c>
    </row>
    <row r="18" spans="3:21" x14ac:dyDescent="0.3">
      <c r="C18">
        <v>2</v>
      </c>
      <c r="D18" t="s">
        <v>63</v>
      </c>
      <c r="F18">
        <v>7</v>
      </c>
      <c r="I18">
        <v>8</v>
      </c>
      <c r="L18" s="15">
        <v>13</v>
      </c>
      <c r="M18" s="15"/>
      <c r="O18">
        <f>11-2+1</f>
        <v>10</v>
      </c>
      <c r="T18" s="15">
        <v>9</v>
      </c>
    </row>
    <row r="19" spans="3:21" x14ac:dyDescent="0.3">
      <c r="C19">
        <f>7+11-4+1</f>
        <v>15</v>
      </c>
      <c r="D19" t="s">
        <v>54</v>
      </c>
      <c r="F19">
        <v>12</v>
      </c>
      <c r="I19">
        <v>7</v>
      </c>
      <c r="L19" s="15">
        <v>8</v>
      </c>
      <c r="M19" s="15"/>
      <c r="O19">
        <f>12-3+1</f>
        <v>10</v>
      </c>
    </row>
    <row r="20" spans="3:21" x14ac:dyDescent="0.3">
      <c r="F20">
        <v>3</v>
      </c>
      <c r="O20">
        <v>2</v>
      </c>
      <c r="P20" t="s">
        <v>31</v>
      </c>
    </row>
    <row r="21" spans="3:21" x14ac:dyDescent="0.3">
      <c r="C21" s="11">
        <f>SUM(C18:C20)</f>
        <v>17</v>
      </c>
      <c r="D21" s="11"/>
      <c r="F21">
        <v>1</v>
      </c>
      <c r="G21" t="s">
        <v>27</v>
      </c>
      <c r="I21" s="11">
        <f>SUM(I18:I20)</f>
        <v>15</v>
      </c>
      <c r="J21" s="11"/>
      <c r="L21" s="11">
        <f>SUM(L18:L20)</f>
        <v>21</v>
      </c>
      <c r="O21" s="17">
        <f>SUM(O18:O20)</f>
        <v>22</v>
      </c>
    </row>
    <row r="22" spans="3:21" x14ac:dyDescent="0.3">
      <c r="F22">
        <f>SUM(F18:F21)</f>
        <v>23</v>
      </c>
    </row>
    <row r="25" spans="3:21" x14ac:dyDescent="0.3">
      <c r="C25" t="s">
        <v>33</v>
      </c>
      <c r="F25" t="s">
        <v>15</v>
      </c>
      <c r="I25" t="s">
        <v>16</v>
      </c>
      <c r="L25" t="s">
        <v>15</v>
      </c>
      <c r="Q25" t="s">
        <v>15</v>
      </c>
      <c r="U25" t="s">
        <v>15</v>
      </c>
    </row>
    <row r="26" spans="3:21" ht="34.5" customHeight="1" x14ac:dyDescent="0.3">
      <c r="C26" s="14" t="s">
        <v>32</v>
      </c>
      <c r="D26" s="14"/>
      <c r="F26" s="14" t="s">
        <v>36</v>
      </c>
      <c r="G26" s="14"/>
      <c r="I26" s="14" t="s">
        <v>37</v>
      </c>
      <c r="J26" s="14"/>
      <c r="L26" s="14" t="s">
        <v>38</v>
      </c>
      <c r="M26" s="14"/>
      <c r="Q26" s="14" t="s">
        <v>43</v>
      </c>
      <c r="U26" s="14" t="s">
        <v>42</v>
      </c>
    </row>
    <row r="27" spans="3:21" x14ac:dyDescent="0.3">
      <c r="C27" s="15">
        <v>4</v>
      </c>
      <c r="D27" s="15"/>
      <c r="F27">
        <v>10</v>
      </c>
      <c r="I27">
        <v>6</v>
      </c>
      <c r="L27">
        <v>11</v>
      </c>
      <c r="M27" s="15">
        <f>11-2+1</f>
        <v>10</v>
      </c>
      <c r="Q27">
        <f>28-19+1</f>
        <v>10</v>
      </c>
      <c r="U27" s="15">
        <f>17-9+1</f>
        <v>9</v>
      </c>
    </row>
    <row r="28" spans="3:21" x14ac:dyDescent="0.3">
      <c r="C28" s="15">
        <v>5</v>
      </c>
      <c r="D28" s="15"/>
      <c r="F28">
        <v>3</v>
      </c>
      <c r="I28">
        <f>16-3+1</f>
        <v>14</v>
      </c>
      <c r="L28">
        <v>2</v>
      </c>
      <c r="M28" t="s">
        <v>40</v>
      </c>
      <c r="Q28">
        <f>14-3+1</f>
        <v>12</v>
      </c>
      <c r="U28" s="15">
        <v>2</v>
      </c>
    </row>
    <row r="29" spans="3:21" x14ac:dyDescent="0.3">
      <c r="C29" s="11">
        <f>SUM(C27:C28)</f>
        <v>9</v>
      </c>
      <c r="D29" s="11"/>
      <c r="F29" s="17">
        <f>SUM(F27:F28)</f>
        <v>13</v>
      </c>
      <c r="G29" s="17"/>
      <c r="I29" s="17">
        <f>SUM(I27:I28)</f>
        <v>20</v>
      </c>
      <c r="J29" s="17"/>
      <c r="L29">
        <v>8</v>
      </c>
      <c r="M29" t="s">
        <v>40</v>
      </c>
      <c r="Q29">
        <v>1</v>
      </c>
      <c r="U29" s="15">
        <v>4</v>
      </c>
    </row>
    <row r="30" spans="3:21" x14ac:dyDescent="0.3">
      <c r="L30">
        <f>11-2+1</f>
        <v>10</v>
      </c>
      <c r="Q30">
        <v>3</v>
      </c>
      <c r="R30" t="s">
        <v>41</v>
      </c>
      <c r="U30" s="15">
        <v>1</v>
      </c>
    </row>
    <row r="31" spans="3:21" x14ac:dyDescent="0.3">
      <c r="L31" s="11">
        <f>SUM(L27:L30)</f>
        <v>31</v>
      </c>
      <c r="M31" s="11"/>
      <c r="Q31" s="17">
        <f>SUM(Q27:Q30)</f>
        <v>26</v>
      </c>
      <c r="U31" s="15">
        <v>7</v>
      </c>
    </row>
    <row r="32" spans="3:21" x14ac:dyDescent="0.3">
      <c r="U32" s="15">
        <v>9</v>
      </c>
    </row>
    <row r="33" spans="1:22" x14ac:dyDescent="0.3">
      <c r="U33" s="11">
        <f>SUM(U27:U32)</f>
        <v>32</v>
      </c>
    </row>
    <row r="35" spans="1:22" x14ac:dyDescent="0.3">
      <c r="C35" t="s">
        <v>49</v>
      </c>
      <c r="F35" t="s">
        <v>49</v>
      </c>
      <c r="I35" t="s">
        <v>49</v>
      </c>
      <c r="N35" t="s">
        <v>61</v>
      </c>
      <c r="Q35" t="s">
        <v>15</v>
      </c>
      <c r="U35" t="s">
        <v>15</v>
      </c>
    </row>
    <row r="36" spans="1:22" ht="25.5" customHeight="1" x14ac:dyDescent="0.3">
      <c r="C36" s="18" t="s">
        <v>44</v>
      </c>
      <c r="D36" s="18"/>
      <c r="F36" s="14" t="s">
        <v>48</v>
      </c>
      <c r="G36" s="14"/>
      <c r="I36" s="14" t="s">
        <v>50</v>
      </c>
      <c r="J36" s="14"/>
      <c r="L36" s="14"/>
      <c r="M36" s="14"/>
      <c r="N36" t="s">
        <v>60</v>
      </c>
      <c r="Q36" s="14" t="s">
        <v>66</v>
      </c>
      <c r="U36" s="14" t="s">
        <v>72</v>
      </c>
    </row>
    <row r="37" spans="1:22" x14ac:dyDescent="0.3">
      <c r="B37" t="s">
        <v>45</v>
      </c>
      <c r="C37" s="15">
        <v>11</v>
      </c>
      <c r="D37" s="15"/>
      <c r="F37">
        <v>5</v>
      </c>
      <c r="I37" s="15">
        <v>8</v>
      </c>
      <c r="J37" t="s">
        <v>51</v>
      </c>
      <c r="K37" s="19"/>
      <c r="M37" s="19" t="s">
        <v>62</v>
      </c>
      <c r="N37">
        <v>11</v>
      </c>
      <c r="O37" t="s">
        <v>63</v>
      </c>
      <c r="Q37" s="15">
        <v>11</v>
      </c>
      <c r="R37" t="s">
        <v>67</v>
      </c>
      <c r="U37" s="15">
        <f>16+3</f>
        <v>19</v>
      </c>
      <c r="V37" t="s">
        <v>73</v>
      </c>
    </row>
    <row r="38" spans="1:22" x14ac:dyDescent="0.3">
      <c r="A38" t="s">
        <v>46</v>
      </c>
      <c r="B38" t="s">
        <v>45</v>
      </c>
      <c r="C38" s="15">
        <v>3</v>
      </c>
      <c r="D38" s="15"/>
      <c r="F38">
        <v>7</v>
      </c>
      <c r="H38" s="19" t="s">
        <v>27</v>
      </c>
      <c r="I38" s="15">
        <v>3</v>
      </c>
      <c r="J38" t="s">
        <v>52</v>
      </c>
      <c r="K38" s="15"/>
      <c r="M38" s="15"/>
      <c r="N38">
        <v>11</v>
      </c>
      <c r="O38" t="s">
        <v>63</v>
      </c>
      <c r="Q38" s="15">
        <v>11</v>
      </c>
      <c r="R38" t="s">
        <v>70</v>
      </c>
      <c r="T38" s="19" t="s">
        <v>27</v>
      </c>
      <c r="U38" s="15">
        <v>2</v>
      </c>
      <c r="V38" t="s">
        <v>74</v>
      </c>
    </row>
    <row r="39" spans="1:22" x14ac:dyDescent="0.3">
      <c r="B39" t="s">
        <v>45</v>
      </c>
      <c r="C39" s="15">
        <f>15-8+1</f>
        <v>8</v>
      </c>
      <c r="D39" s="15"/>
      <c r="I39" s="15">
        <v>1</v>
      </c>
      <c r="J39" t="s">
        <v>52</v>
      </c>
      <c r="K39" t="s">
        <v>65</v>
      </c>
      <c r="N39">
        <v>3</v>
      </c>
      <c r="O39" t="s">
        <v>64</v>
      </c>
      <c r="Q39" s="15">
        <v>14</v>
      </c>
      <c r="R39" t="s">
        <v>69</v>
      </c>
      <c r="T39" s="19" t="s">
        <v>75</v>
      </c>
      <c r="U39" s="15">
        <v>3</v>
      </c>
      <c r="V39" t="s">
        <v>74</v>
      </c>
    </row>
    <row r="40" spans="1:22" x14ac:dyDescent="0.3">
      <c r="B40" t="s">
        <v>47</v>
      </c>
      <c r="C40" s="15">
        <v>4</v>
      </c>
      <c r="D40" s="15"/>
      <c r="I40" s="15">
        <v>3</v>
      </c>
      <c r="J40" t="s">
        <v>57</v>
      </c>
      <c r="L40" s="17"/>
      <c r="M40" s="17"/>
      <c r="N40">
        <v>2</v>
      </c>
      <c r="O40" t="s">
        <v>63</v>
      </c>
      <c r="Q40" s="15">
        <v>8</v>
      </c>
      <c r="R40" t="s">
        <v>71</v>
      </c>
      <c r="U40" s="15">
        <v>10</v>
      </c>
      <c r="V40" t="s">
        <v>54</v>
      </c>
    </row>
    <row r="41" spans="1:22" x14ac:dyDescent="0.3">
      <c r="B41" t="s">
        <v>47</v>
      </c>
      <c r="C41" s="15">
        <v>15</v>
      </c>
      <c r="D41" s="15"/>
      <c r="I41" s="15">
        <v>17</v>
      </c>
      <c r="J41" t="s">
        <v>53</v>
      </c>
      <c r="N41" s="17">
        <f>SUM(N37:N40)</f>
        <v>27</v>
      </c>
      <c r="Q41" s="11">
        <f>SUM(Q37:Q40)</f>
        <v>44</v>
      </c>
      <c r="U41" s="11">
        <f>SUM(U37:U40)</f>
        <v>34</v>
      </c>
    </row>
    <row r="42" spans="1:22" x14ac:dyDescent="0.3">
      <c r="C42" s="11">
        <f>SUM(C37:C41)</f>
        <v>41</v>
      </c>
      <c r="D42" s="11"/>
      <c r="F42" s="11">
        <f>SUM(F37:F41)</f>
        <v>12</v>
      </c>
      <c r="I42" s="15">
        <v>6</v>
      </c>
      <c r="J42" t="s">
        <v>54</v>
      </c>
    </row>
    <row r="43" spans="1:22" x14ac:dyDescent="0.3">
      <c r="I43" s="15">
        <v>1</v>
      </c>
      <c r="J43" t="s">
        <v>55</v>
      </c>
    </row>
    <row r="44" spans="1:22" x14ac:dyDescent="0.3">
      <c r="I44" s="15">
        <v>4</v>
      </c>
      <c r="J44" t="s">
        <v>58</v>
      </c>
    </row>
    <row r="45" spans="1:22" x14ac:dyDescent="0.3">
      <c r="I45" s="15">
        <v>4</v>
      </c>
      <c r="J45" t="s">
        <v>56</v>
      </c>
    </row>
    <row r="46" spans="1:22" x14ac:dyDescent="0.3">
      <c r="I46" s="11">
        <f>SUM(I37:I45)</f>
        <v>47</v>
      </c>
    </row>
    <row r="49" spans="3:24" ht="29.25" customHeight="1" x14ac:dyDescent="0.3">
      <c r="C49" s="18" t="s">
        <v>76</v>
      </c>
      <c r="D49" s="18"/>
      <c r="F49" s="18" t="s">
        <v>96</v>
      </c>
      <c r="G49" t="s">
        <v>15</v>
      </c>
      <c r="I49" s="18" t="s">
        <v>97</v>
      </c>
      <c r="J49" t="s">
        <v>15</v>
      </c>
      <c r="N49" s="18" t="s">
        <v>99</v>
      </c>
      <c r="Q49" s="18" t="s">
        <v>103</v>
      </c>
      <c r="U49" s="18" t="s">
        <v>109</v>
      </c>
    </row>
    <row r="50" spans="3:24" ht="43.2" x14ac:dyDescent="0.3">
      <c r="C50" s="15">
        <v>1</v>
      </c>
      <c r="D50" t="s">
        <v>77</v>
      </c>
      <c r="F50">
        <v>11</v>
      </c>
      <c r="G50" t="s">
        <v>59</v>
      </c>
      <c r="I50" s="15">
        <v>12</v>
      </c>
      <c r="J50" t="s">
        <v>87</v>
      </c>
      <c r="M50" s="15" t="s">
        <v>39</v>
      </c>
      <c r="N50" s="15">
        <v>30</v>
      </c>
      <c r="O50" t="s">
        <v>100</v>
      </c>
      <c r="Q50">
        <v>15</v>
      </c>
      <c r="R50" t="s">
        <v>104</v>
      </c>
      <c r="U50" s="15">
        <v>18</v>
      </c>
      <c r="V50" s="13" t="s">
        <v>106</v>
      </c>
    </row>
    <row r="51" spans="3:24" ht="43.2" x14ac:dyDescent="0.3">
      <c r="C51" s="15">
        <v>10</v>
      </c>
      <c r="D51" t="s">
        <v>59</v>
      </c>
      <c r="F51">
        <v>9</v>
      </c>
      <c r="G51" t="s">
        <v>73</v>
      </c>
      <c r="J51" s="13" t="s">
        <v>98</v>
      </c>
      <c r="N51" s="15">
        <v>3</v>
      </c>
      <c r="O51" t="s">
        <v>102</v>
      </c>
      <c r="Q51">
        <v>9</v>
      </c>
      <c r="R51" t="s">
        <v>105</v>
      </c>
      <c r="U51" s="15">
        <v>13</v>
      </c>
      <c r="V51" s="13" t="s">
        <v>107</v>
      </c>
    </row>
    <row r="52" spans="3:24" ht="28.8" x14ac:dyDescent="0.3">
      <c r="C52" s="15">
        <f>8+12</f>
        <v>20</v>
      </c>
      <c r="D52" t="s">
        <v>78</v>
      </c>
      <c r="M52" s="13" t="s">
        <v>126</v>
      </c>
      <c r="N52" s="15">
        <v>11</v>
      </c>
      <c r="O52" t="s">
        <v>101</v>
      </c>
      <c r="U52" s="15">
        <v>13</v>
      </c>
      <c r="V52" s="13" t="s">
        <v>108</v>
      </c>
    </row>
    <row r="53" spans="3:24" x14ac:dyDescent="0.3">
      <c r="C53" s="11">
        <f>SUM(C50:C52)</f>
        <v>31</v>
      </c>
      <c r="D53" s="11"/>
      <c r="F53" s="11">
        <f>SUM(F50:F52)</f>
        <v>20</v>
      </c>
      <c r="I53" s="17">
        <f>SUM(I50:I52)</f>
        <v>12</v>
      </c>
      <c r="Q53" s="17">
        <f>SUM(Q50:Q52)</f>
        <v>24</v>
      </c>
    </row>
    <row r="54" spans="3:24" x14ac:dyDescent="0.3">
      <c r="N54" s="17">
        <f>SUM(N50:N53)</f>
        <v>44</v>
      </c>
      <c r="U54" s="17">
        <f>SUM(U50:U53)</f>
        <v>44</v>
      </c>
    </row>
    <row r="57" spans="3:24" x14ac:dyDescent="0.3">
      <c r="X57" t="s">
        <v>22</v>
      </c>
    </row>
    <row r="58" spans="3:24" x14ac:dyDescent="0.3">
      <c r="N58" t="s">
        <v>16</v>
      </c>
      <c r="Q58" t="s">
        <v>16</v>
      </c>
      <c r="U58" t="s">
        <v>124</v>
      </c>
      <c r="X58" t="s">
        <v>16</v>
      </c>
    </row>
    <row r="59" spans="3:24" x14ac:dyDescent="0.3">
      <c r="C59" s="18" t="s">
        <v>110</v>
      </c>
      <c r="F59" s="18" t="s">
        <v>112</v>
      </c>
      <c r="I59" t="s">
        <v>115</v>
      </c>
      <c r="N59" t="s">
        <v>119</v>
      </c>
      <c r="Q59" t="s">
        <v>120</v>
      </c>
      <c r="U59" t="s">
        <v>122</v>
      </c>
      <c r="X59" t="s">
        <v>125</v>
      </c>
    </row>
    <row r="60" spans="3:24" x14ac:dyDescent="0.3">
      <c r="C60" s="15">
        <v>5</v>
      </c>
      <c r="D60" t="s">
        <v>111</v>
      </c>
      <c r="F60" s="15">
        <v>17</v>
      </c>
      <c r="G60" t="s">
        <v>113</v>
      </c>
      <c r="I60" s="15">
        <v>10</v>
      </c>
      <c r="J60" t="s">
        <v>59</v>
      </c>
      <c r="M60" t="s">
        <v>117</v>
      </c>
      <c r="N60" s="15">
        <v>3</v>
      </c>
      <c r="O60" t="s">
        <v>116</v>
      </c>
      <c r="Q60" s="15">
        <v>1</v>
      </c>
      <c r="R60" t="s">
        <v>121</v>
      </c>
      <c r="U60" s="15">
        <f>20-4+1</f>
        <v>17</v>
      </c>
      <c r="V60" t="s">
        <v>123</v>
      </c>
    </row>
    <row r="61" spans="3:24" x14ac:dyDescent="0.3">
      <c r="C61" s="15">
        <v>13</v>
      </c>
      <c r="D61" t="s">
        <v>54</v>
      </c>
      <c r="F61">
        <v>9</v>
      </c>
      <c r="G61" t="s">
        <v>114</v>
      </c>
      <c r="I61" s="15">
        <v>9</v>
      </c>
      <c r="J61" t="s">
        <v>87</v>
      </c>
    </row>
    <row r="62" spans="3:24" x14ac:dyDescent="0.3">
      <c r="N62" s="17">
        <f>SUM(N60:N61)</f>
        <v>3</v>
      </c>
      <c r="O62" t="s">
        <v>118</v>
      </c>
      <c r="Q62" s="17">
        <f>SUM(Q60:Q61)</f>
        <v>1</v>
      </c>
      <c r="U62" s="17">
        <f>SUM(U60:U61)</f>
        <v>17</v>
      </c>
    </row>
    <row r="63" spans="3:24" x14ac:dyDescent="0.3">
      <c r="C63" s="11">
        <f>SUM(C60:C62)</f>
        <v>18</v>
      </c>
      <c r="F63" s="17">
        <f>SUM(F60:F62)</f>
        <v>26</v>
      </c>
      <c r="I63" s="17">
        <f>SUM(I60:I62)</f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2</vt:i4>
      </vt:variant>
    </vt:vector>
  </HeadingPairs>
  <TitlesOfParts>
    <vt:vector size="7" baseType="lpstr">
      <vt:lpstr>Ilość opraw Mirzec</vt:lpstr>
      <vt:lpstr>Ilość opraw Mirzec_akt</vt:lpstr>
      <vt:lpstr>Arkusz1</vt:lpstr>
      <vt:lpstr>Lista</vt:lpstr>
      <vt:lpstr>Zliczanie opraw</vt:lpstr>
      <vt:lpstr>'Ilość opraw Mirzec'!Tytuły_wydruku</vt:lpstr>
      <vt:lpstr>'Ilość opraw Mirzec_akt'!Tytuły_wydruku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2016-11-03T11:37:49Z</dcterms:modified>
</cp:coreProperties>
</file>